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37020" windowHeight="22520" tabRatio="500" activeTab="1"/>
  </bookViews>
  <sheets>
    <sheet name="T(θw,P)" sheetId="1" r:id="rId1"/>
    <sheet name="θw(T,P)" sheetId="2" r:id="rId2"/>
  </sheets>
  <definedNames>
    <definedName name="kcoeffs" localSheetId="0">'T(θw,P)'!$G$37:$AF$47</definedName>
    <definedName name="kcoeffs" localSheetId="1">'θw(T,P)'!$G$36:$BA$46</definedName>
    <definedName name="kcoeffs_1" localSheetId="0">'T(θw,P)'!$H$6:$AB$16</definedName>
    <definedName name="kcoeffs_1" localSheetId="1">'θw(T,P)'!#REF!</definedName>
    <definedName name="kcoeffs_2" localSheetId="0">'T(θw,P)'!#REF!</definedName>
    <definedName name="kcoeffs_3" localSheetId="0">'T(θw,P)'!$H$6:$AB$16</definedName>
    <definedName name="kcoeffs_4" localSheetId="0">'T(θw,P)'!$H$6:$AB$16</definedName>
    <definedName name="kcoeffs_5" localSheetId="0">'T(θw,P)'!#REF!</definedName>
    <definedName name="kcoeffs_6" localSheetId="0">'T(θw,P)'!$H$6:$AB$16</definedName>
    <definedName name="kcoeffsT" localSheetId="1">'θw(T,P)'!#REF!</definedName>
    <definedName name="kcoeffsT_1" localSheetId="1">'θw(T,P)'!$H$5:$AB$16</definedName>
    <definedName name="kcoeffsT_2" localSheetId="1">'θw(T,P)'!#REF!</definedName>
    <definedName name="kcoeffsT_3" localSheetId="1">'θw(T,P)'!$H$6:$AB$16</definedName>
    <definedName name="kcoeffsT_4" localSheetId="1">'θw(T,P)'!#REF!</definedName>
    <definedName name="kcoeffsT_5" localSheetId="1">'θw(T,P)'!$H$6:$AB$16</definedName>
    <definedName name="kcoeffsT_latex" localSheetId="1">'θw(T,P)'!#REF!</definedName>
    <definedName name="THrefcoeffs" localSheetId="0">'T(θw,P)'!$Y$53:$Y$73</definedName>
    <definedName name="THrefcoeffs_1" localSheetId="0">'T(θw,P)'!$H$21:$H$25</definedName>
    <definedName name="THrefcoeffs_2" localSheetId="0">'T(θw,P)'!#REF!</definedName>
    <definedName name="THrefcoeffs_3" localSheetId="0">'T(θw,P)'!$H$21:$H$25</definedName>
    <definedName name="THrefcoeffs_4" localSheetId="0">'T(θw,P)'!#REF!</definedName>
    <definedName name="THrefcoeffs_5" localSheetId="0">'T(θw,P)'!$H$21:$H$25</definedName>
    <definedName name="Trefcoeffs" localSheetId="1">'θw(T,P)'!#REF!</definedName>
    <definedName name="Trefcoeffs_1" localSheetId="1">'θw(T,P)'!$H$21:$H$24</definedName>
    <definedName name="Trefcoeffs_2" localSheetId="1">'θw(T,P)'!$H$21:$H$25</definedName>
    <definedName name="Trefcoeffs_3" localSheetId="1">'θw(T,P)'!#REF!</definedName>
    <definedName name="Trefcoeffs_4" localSheetId="1">'θw(T,P)'!$H$21:$H$25</definedName>
    <definedName name="Trefcoeffs_5" localSheetId="1">'θw(T,P)'!$G$27:$G$47</definedName>
    <definedName name="Trefcoeffs_6" localSheetId="1">'θw(T,P)'!$H$21:$H$41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2" l="1"/>
  <c r="D28" i="2"/>
  <c r="D16" i="2"/>
  <c r="D17" i="2"/>
  <c r="D18" i="2"/>
  <c r="D19" i="2"/>
  <c r="D20" i="2"/>
  <c r="D21" i="2"/>
  <c r="D22" i="2"/>
  <c r="D23" i="2"/>
  <c r="D24" i="2"/>
  <c r="D25" i="2"/>
  <c r="D31" i="2"/>
  <c r="D28" i="1"/>
  <c r="D15" i="1"/>
  <c r="D16" i="1"/>
  <c r="D17" i="1"/>
  <c r="D18" i="1"/>
  <c r="D19" i="1"/>
  <c r="D20" i="1"/>
  <c r="D21" i="1"/>
  <c r="D22" i="1"/>
  <c r="D23" i="1"/>
  <c r="D24" i="1"/>
  <c r="D25" i="1"/>
  <c r="D31" i="1"/>
  <c r="D32" i="1"/>
  <c r="C10" i="1"/>
  <c r="C10" i="2"/>
</calcChain>
</file>

<file path=xl/connections.xml><?xml version="1.0" encoding="utf-8"?>
<connections xmlns="http://schemas.openxmlformats.org/spreadsheetml/2006/main">
  <connection id="1" name="kcoeffs.txt" type="6" refreshedVersion="0" background="1" saveData="1">
    <textPr fileType="mac" sourceFile="Macintosh HD:Users:nadya2:code:moist_adiabat:kcoeffs.txt" space="1" consecutive="1">
      <textFields count="8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kcoeffs.txt1" type="6" refreshedVersion="0" background="1" saveData="1">
    <textPr fileType="mac" sourceFile="Macintosh HD:Users:nadya2:code:moist_adiabat:kcoeffs.txt" space="1" consecutive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kcoeffs.txt2" type="6" refreshedVersion="0" background="1" saveData="1">
    <textPr fileType="mac" sourceFile="Macintosh HD:Users:nadya2:code:moist_adiabat:kcoeffs.txt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kcoeffs.txt3" type="6" refreshedVersion="0" background="1" saveData="1">
    <textPr fileType="mac" sourceFile="Macintosh HD:Users:nadya2:code:moist_adiabat:kcoeffs.txt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kcoeffs.txt4" type="6" refreshedVersion="0" background="1" saveData="1">
    <textPr fileType="mac" sourceFile="Macintosh HD:Users:nadya2:code:moist_adiabat:kcoeffs.txt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kcoeffsT.txt" type="6" refreshedVersion="0" background="1" saveData="1">
    <textPr fileType="mac" sourceFile="Macintosh HD:Users:nadya2:code:moist_adiabat:kcoeffsT.txt" tab="0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kcoeffsT.txt1" type="6" refreshedVersion="0" background="1" saveData="1">
    <textPr fileType="mac" sourceFile="Macintosh HD:Users:nadya2:code:moist_adiabat:kcoeffsT.txt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kcoeffsT.txt2" type="6" refreshedVersion="0" background="1" saveData="1">
    <textPr fileType="mac" sourceFile="Macintosh HD:Users:nadya2:code:moist_adiabat:kcoeffsT.txt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kcoeffsT.txt3" type="6" refreshedVersion="0" background="1" saveData="1">
    <textPr fileType="mac" sourceFile="Macintosh HD:Users:nadya2:code:moist_adiabat:kcoeffsT.txt" space="1" consecutive="1">
      <textFields count="2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THrefcoeffs.txt" type="6" refreshedVersion="0" background="1" saveData="1">
    <textPr fileType="mac" sourceFile="Macintosh HD:Users:nadya2:code:moist_adiabat:THrefcoeffs.txt" space="1" consecutive="1">
      <textFields>
        <textField/>
      </textFields>
    </textPr>
  </connection>
  <connection id="11" name="THrefcoeffs.txt1" type="6" refreshedVersion="0" background="1" saveData="1">
    <textPr fileType="mac" sourceFile="Macintosh HD:Users:nadya2:code:moist_adiabat:THrefcoeffs.txt" space="1" consecutive="1">
      <textFields>
        <textField/>
      </textFields>
    </textPr>
  </connection>
  <connection id="12" name="THrefcoeffs.txt2" type="6" refreshedVersion="0" background="1" saveData="1">
    <textPr fileType="mac" sourceFile="Macintosh HD:Users:nadya2:code:moist_adiabat:THrefcoeffs.txt" space="1" consecutive="1">
      <textFields>
        <textField/>
      </textFields>
    </textPr>
  </connection>
  <connection id="13" name="THrefcoeffs.txt3" type="6" refreshedVersion="0" background="1" saveData="1">
    <textPr fileType="mac" sourceFile="Macintosh HD:Users:nadya2:code:moist_adiabat:THrefcoeffs.txt" space="1" consecutive="1">
      <textFields>
        <textField/>
      </textFields>
    </textPr>
  </connection>
  <connection id="14" name="Trefcoeffs.txt" type="6" refreshedVersion="0" background="1" saveData="1">
    <textPr fileType="mac" sourceFile="Macintosh HD:Users:nadya2:code:moist_adiabat:Trefcoeffs.txt" space="1" consecutive="1">
      <textFields>
        <textField/>
      </textFields>
    </textPr>
  </connection>
  <connection id="15" name="Trefcoeffs.txt1" type="6" refreshedVersion="0" background="1" saveData="1">
    <textPr fileType="mac" sourceFile="Macintosh HD:Users:nadya2:code:moist_adiabat:Trefcoeffs.txt" space="1" consecutive="1">
      <textFields>
        <textField/>
      </textFields>
    </textPr>
  </connection>
  <connection id="16" name="Trefcoeffs.txt2" type="6" refreshedVersion="0" background="1" saveData="1">
    <textPr fileType="mac" sourceFile="Macintosh HD:Users:nadya2:code:moist_adiabat:Trefcoeffs.txt" space="1" consecutive="1">
      <textFields>
        <textField/>
      </textFields>
    </textPr>
  </connection>
  <connection id="17" name="Trefcoeffs.txt3" type="6" refreshedVersion="0" background="1" saveData="1">
    <textPr fileType="mac" sourceFile="Macintosh HD:Users:nadya2:code:moist_adiabat:Trefcoeffs.txt" space="1" consecutive="1">
      <textFields>
        <textField/>
      </textFields>
    </textPr>
  </connection>
  <connection id="18" name="Trefcoeffs.txt4" type="6" refreshedVersion="0" background="1" saveData="1">
    <textPr fileType="mac" sourceFile="Macintosh HD:Users:nadya2:code:moist_adiabat:Trefcoeffs.txt" space="1" consecutive="1">
      <textFields>
        <textField/>
      </textFields>
    </textPr>
  </connection>
</connections>
</file>

<file path=xl/sharedStrings.xml><?xml version="1.0" encoding="utf-8"?>
<sst xmlns="http://schemas.openxmlformats.org/spreadsheetml/2006/main" count="169" uniqueCount="161">
  <si>
    <t>NON-ITERATIVE APPROXIMATION OF T(θw,P)</t>
  </si>
  <si>
    <t>INPUT</t>
  </si>
  <si>
    <t xml:space="preserve">T = </t>
  </si>
  <si>
    <t xml:space="preserve">θw = </t>
  </si>
  <si>
    <t xml:space="preserve">P = </t>
  </si>
  <si>
    <t>OUTPUT</t>
  </si>
  <si>
    <t>ambient temperature (degrees C)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</si>
  <si>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</si>
  <si>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</si>
  <si>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</si>
  <si>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</si>
  <si>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</si>
  <si>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</si>
  <si>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</si>
  <si>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</si>
  <si>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</si>
  <si>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</si>
  <si>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</si>
  <si>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</si>
  <si>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</si>
  <si>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</si>
  <si>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</si>
  <si>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</si>
  <si>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</si>
  <si>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</si>
  <si>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</si>
  <si>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</si>
  <si>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</si>
  <si>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</si>
  <si>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</si>
  <si>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</si>
  <si>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</si>
  <si>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</si>
  <si>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</si>
  <si>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</si>
  <si>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</si>
  <si>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</si>
  <si>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Parameter</t>
  </si>
  <si>
    <t>Sec 2.5 steps are autofilled below:</t>
  </si>
  <si>
    <t xml:space="preserve">k2 = </t>
  </si>
  <si>
    <t xml:space="preserve">k3 = </t>
  </si>
  <si>
    <t xml:space="preserve">k4 = </t>
  </si>
  <si>
    <t xml:space="preserve">k5 = </t>
  </si>
  <si>
    <t>k6 =</t>
  </si>
  <si>
    <t xml:space="preserve">k7 = </t>
  </si>
  <si>
    <t xml:space="preserve">k8 = </t>
  </si>
  <si>
    <t>k9 =</t>
  </si>
  <si>
    <t xml:space="preserve">k10 = </t>
  </si>
  <si>
    <t xml:space="preserve">θref = </t>
  </si>
  <si>
    <t>1) Compute kn(θw)</t>
  </si>
  <si>
    <t>2) Compute θref (P )</t>
  </si>
  <si>
    <t>Table II. θref(P)</t>
  </si>
  <si>
    <t>Coefficient</t>
  </si>
  <si>
    <t>value</t>
  </si>
  <si>
    <t xml:space="preserve">Tc = 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</si>
  <si>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</si>
  <si>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</si>
  <si>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</si>
  <si>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</si>
  <si>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</si>
  <si>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</si>
  <si>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</si>
  <si>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</si>
  <si>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</si>
  <si>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</si>
  <si>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</si>
  <si>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</si>
  <si>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</si>
  <si>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</si>
  <si>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</si>
  <si>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</si>
  <si>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</si>
  <si>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</si>
  <si>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</si>
  <si>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</si>
  <si>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a0</t>
  </si>
  <si>
    <t>b0</t>
  </si>
  <si>
    <t>k0</t>
  </si>
  <si>
    <t>k0 =</t>
  </si>
  <si>
    <t xml:space="preserve">k1 = </t>
  </si>
  <si>
    <t>NON-ITERATIVE APPROXIMATION OF θw(T,P)</t>
  </si>
  <si>
    <r>
      <rPr>
        <sz val="12"/>
        <color theme="1"/>
        <rFont val="Calibri"/>
        <family val="2"/>
        <scheme val="minor"/>
      </rPr>
      <t>moist adiabat</t>
    </r>
    <r>
      <rPr>
        <sz val="12"/>
        <color theme="1"/>
        <rFont val="Calibri"/>
        <family val="2"/>
        <scheme val="minor"/>
      </rPr>
      <t xml:space="preserve"> (degrees C)</t>
    </r>
  </si>
  <si>
    <t>Table I. Optimization coefficients for T(θw,P)</t>
  </si>
  <si>
    <r>
      <rPr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 xml:space="preserve">ref = </t>
    </r>
  </si>
  <si>
    <t>θw =</t>
  </si>
  <si>
    <t>saturated adiabat (degrees C),  -70C&lt;θw&lt;+40C</t>
  </si>
  <si>
    <t>pressure (kPa), 105kPa&lt;P&lt;1kPa</t>
  </si>
  <si>
    <r>
      <rPr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) Compute </t>
    </r>
    <r>
      <rPr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(θref )</t>
    </r>
  </si>
  <si>
    <r>
      <rPr>
        <sz val="12"/>
        <color theme="1"/>
        <rFont val="Calibri"/>
        <family val="2"/>
        <scheme val="minor"/>
      </rPr>
      <t>Tk</t>
    </r>
    <r>
      <rPr>
        <sz val="12"/>
        <color theme="1"/>
        <rFont val="Calibri"/>
        <family val="2"/>
        <scheme val="minor"/>
      </rPr>
      <t xml:space="preserve"> = </t>
    </r>
  </si>
  <si>
    <t>Tc =</t>
  </si>
  <si>
    <t>Table III. Optimization coefficients for θw(T,P)</t>
  </si>
  <si>
    <t>Table IV. Tref(P)</t>
  </si>
  <si>
    <t>temperature (degrees C),  -100&lt;T&lt;+40</t>
  </si>
  <si>
    <t>pressure (kPa), 105&lt;P&lt;1</t>
  </si>
  <si>
    <t>4) Compute θw(Tref)</t>
  </si>
  <si>
    <r>
      <t xml:space="preserve">2) Compute </t>
    </r>
    <r>
      <rPr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>ref (P)</t>
    </r>
  </si>
  <si>
    <t>κ0</t>
  </si>
  <si>
    <t>κ1</t>
  </si>
  <si>
    <t>κ2</t>
  </si>
  <si>
    <t>κ3</t>
  </si>
  <si>
    <t>κ4</t>
  </si>
  <si>
    <t>κ5</t>
  </si>
  <si>
    <t>κ6</t>
  </si>
  <si>
    <t>κ7</t>
  </si>
  <si>
    <t>1) Compute κn(T)</t>
  </si>
  <si>
    <t>κ8</t>
  </si>
  <si>
    <t>κ0 =</t>
  </si>
  <si>
    <t>κ9</t>
  </si>
  <si>
    <t xml:space="preserve">κ1 = </t>
  </si>
  <si>
    <t>κ10</t>
  </si>
  <si>
    <t xml:space="preserve">κ2 = </t>
  </si>
  <si>
    <t xml:space="preserve">κ3 = </t>
  </si>
  <si>
    <t xml:space="preserve">κ4 = </t>
  </si>
  <si>
    <t xml:space="preserve">κ5 = </t>
  </si>
  <si>
    <t>κ6 =</t>
  </si>
  <si>
    <t xml:space="preserve">κ7 = </t>
  </si>
  <si>
    <t xml:space="preserve">κ8 = </t>
  </si>
  <si>
    <t>κ9 =</t>
  </si>
  <si>
    <t xml:space="preserve">κ10 = </t>
  </si>
  <si>
    <t>α20</t>
  </si>
  <si>
    <t>α19</t>
  </si>
  <si>
    <t>α18</t>
  </si>
  <si>
    <t>α17</t>
  </si>
  <si>
    <t>α16</t>
  </si>
  <si>
    <t>α15</t>
  </si>
  <si>
    <t>α14</t>
  </si>
  <si>
    <t>α13</t>
  </si>
  <si>
    <t>α12</t>
  </si>
  <si>
    <t>α11</t>
  </si>
  <si>
    <t>α10</t>
  </si>
  <si>
    <t>α9</t>
  </si>
  <si>
    <t>α8</t>
  </si>
  <si>
    <t>α7</t>
  </si>
  <si>
    <t>α6</t>
  </si>
  <si>
    <t>α5</t>
  </si>
  <si>
    <t>α4</t>
  </si>
  <si>
    <t>α3</t>
  </si>
  <si>
    <t>α2</t>
  </si>
  <si>
    <t>α1</t>
  </si>
  <si>
    <t>α0</t>
  </si>
  <si>
    <t>β20</t>
  </si>
  <si>
    <t>β19</t>
  </si>
  <si>
    <t>β18</t>
  </si>
  <si>
    <t>β17</t>
  </si>
  <si>
    <t>β16</t>
  </si>
  <si>
    <t>β15</t>
  </si>
  <si>
    <t>β14</t>
  </si>
  <si>
    <t>β13</t>
  </si>
  <si>
    <t>β12</t>
  </si>
  <si>
    <t>β11</t>
  </si>
  <si>
    <t>β10</t>
  </si>
  <si>
    <t>β9</t>
  </si>
  <si>
    <t>β8</t>
  </si>
  <si>
    <t>β7</t>
  </si>
  <si>
    <t>β6</t>
  </si>
  <si>
    <t>β5</t>
  </si>
  <si>
    <t>β4</t>
  </si>
  <si>
    <t>β3</t>
  </si>
  <si>
    <t>β2</t>
  </si>
  <si>
    <t>β1</t>
  </si>
  <si>
    <t>β0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</si>
</sst>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3"/>
      <name val="Calibri"/>
      <scheme val="minor"/>
    </font>
    <font>
      <i/>
      <sz val="12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203">
    <xf numFmtId="0" fontId="0" fillId="0" borderId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5" fillId="0" borderId="0" xfId="0" applyFont="1"/>
    <xf numFmtId="0" fontId="5" fillId="2" borderId="0" xfId="2" applyFont="1"/>
    <xf numFmtId="0" fontId="5" fillId="4" borderId="0" xfId="4" applyFont="1"/>
    <xf numFmtId="0" fontId="0" fillId="0" borderId="2" xfId="0" applyFont="1" applyBorder="1"/>
    <xf numFmtId="0" fontId="0" fillId="0" borderId="3" xfId="0" applyFont="1" applyBorder="1"/>
    <xf numFmtId="0" fontId="2" fillId="2" borderId="0" xfId="2" applyFont="1" applyBorder="1"/>
    <xf numFmtId="0" fontId="2" fillId="2" borderId="0" xfId="2" applyFont="1"/>
    <xf numFmtId="0" fontId="2" fillId="0" borderId="0" xfId="0" applyFont="1"/>
    <xf numFmtId="0" fontId="2" fillId="4" borderId="0" xfId="4" applyFont="1" applyBorder="1"/>
    <xf numFmtId="0" fontId="2" fillId="4" borderId="0" xfId="4" applyFont="1"/>
    <xf numFmtId="0" fontId="5" fillId="0" borderId="2" xfId="0" applyFont="1" applyBorder="1"/>
    <xf numFmtId="0" fontId="4" fillId="5" borderId="0" xfId="0" applyFont="1" applyFill="1" applyBorder="1"/>
    <xf numFmtId="0" fontId="0" fillId="0" borderId="0" xfId="0" applyFont="1"/>
    <xf numFmtId="0" fontId="2" fillId="3" borderId="0" xfId="3"/>
    <xf numFmtId="0" fontId="8" fillId="0" borderId="1" xfId="1" applyFont="1"/>
    <xf numFmtId="11" fontId="0" fillId="0" borderId="0" xfId="0" applyNumberFormat="1"/>
    <xf numFmtId="11" fontId="2" fillId="3" borderId="0" xfId="3" applyNumberFormat="1"/>
    <xf numFmtId="0" fontId="0" fillId="3" borderId="0" xfId="3" applyFont="1"/>
    <xf numFmtId="2" fontId="2" fillId="4" borderId="0" xfId="4" applyNumberFormat="1" applyFont="1" applyBorder="1"/>
    <xf numFmtId="0" fontId="0" fillId="4" borderId="0" xfId="4" applyFont="1"/>
    <xf numFmtId="0" fontId="0" fillId="2" borderId="0" xfId="2" applyFont="1"/>
    <xf numFmtId="0" fontId="2" fillId="2" borderId="0" xfId="2" applyFont="1" applyBorder="1" applyProtection="1">
      <protection locked="0"/>
    </xf>
    <xf numFmtId="0" fontId="9" fillId="0" borderId="0" xfId="0" applyFont="1"/>
    <xf numFmtId="0" fontId="9" fillId="3" borderId="0" xfId="3" applyFont="1"/>
    <xf numFmtId="11" fontId="1" fillId="3" borderId="0" xfId="3" applyNumberFormat="1" applyFont="1"/>
  </cellXfs>
  <cellStyles count="203">
    <cellStyle name="20% - Accent3" xfId="3" builtinId="38"/>
    <cellStyle name="40% - Accent1" xfId="2" builtinId="31"/>
    <cellStyle name="40% - Accent4" xfId="4" builtinId="43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Heading 1" xfId="1" builtinId="16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Normal" xfId="0" builtinId="0"/>
  </cellStyles>
  <dxfs count="1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5" formatCode="0.00E+00"/>
      <border diagonalUp="0" diagonalDown="0" outline="0">
        <left/>
        <right/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kcoeffs_1" connectionId="2" autoFormatId="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kcoeffs" connectionId="1" autoFormatId="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Trefcoeffs_1" connectionId="14" autoFormatId="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kcoeffsT_1" connectionId="7" autoFormatId="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refcoeffs_2" connectionId="15" autoFormatId="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refcoeffs_4" connectionId="16" autoFormatId="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kcoeffsT_3" connectionId="8" autoFormatId="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kcoeffsT_5" connectionId="9" autoFormatId="0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refcoeffs_5" connectionId="18" autoFormatId="0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Trefcoeffs_6" connectionId="17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kcoeffs" connectionId="1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kcoeffs_3" connectionId="3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Hrefcoeffs" connectionId="11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Hrefcoeffs_1" connectionId="10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Hrefcoeffs_3" connectionId="12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kcoeffs_4" connectionId="4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kcoeffs_6" connectionId="5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THrefcoeffs_5" connectionId="13" autoFormatId="0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2" name="QrefCoeffs" displayName="QrefCoeffs" ref="G20:AB21" totalsRowShown="0" headerRowDxfId="120" dataDxfId="119" tableBorderDxfId="118">
  <autoFilter ref="G20:AB21"/>
  <tableColumns count="22">
    <tableColumn id="1" name="Coefficient" dataDxfId="117"/>
    <tableColumn id="2" name="b20" dataDxfId="116"/>
    <tableColumn id="3" name="b19" dataDxfId="115"/>
    <tableColumn id="4" name="b18" dataDxfId="114"/>
    <tableColumn id="5" name="b17" dataDxfId="113"/>
    <tableColumn id="6" name="b16" dataDxfId="112"/>
    <tableColumn id="7" name="b15" dataDxfId="111"/>
    <tableColumn id="8" name="b14" dataDxfId="110"/>
    <tableColumn id="9" name="b13" dataDxfId="109"/>
    <tableColumn id="10" name="b12" dataDxfId="108"/>
    <tableColumn id="11" name="b11" dataDxfId="107"/>
    <tableColumn id="12" name="b10" dataDxfId="106"/>
    <tableColumn id="13" name="b9" dataDxfId="105"/>
    <tableColumn id="14" name="b8" dataDxfId="104"/>
    <tableColumn id="15" name="b7" dataDxfId="103"/>
    <tableColumn id="16" name="b6" dataDxfId="102"/>
    <tableColumn id="17" name="b5" dataDxfId="101"/>
    <tableColumn id="18" name="b4" dataDxfId="100"/>
    <tableColumn id="19" name="b3" dataDxfId="99"/>
    <tableColumn id="20" name="b2" dataDxfId="98"/>
    <tableColumn id="21" name="b1" dataDxfId="97"/>
    <tableColumn id="22" name="b0" dataDxfId="96"/>
  </tableColumns>
  <tableStyleInfo name="TableStyleMedium16" showFirstColumn="0" showLastColumn="0" showRowStripes="0" showColumnStripes="0"/>
</table>
</file>

<file path=xl/tables/table2.xml><?xml version="1.0" encoding="utf-8"?>
<table xmlns="http://schemas.openxmlformats.org/spreadsheetml/2006/main" id="11" name="OptCoeffs" displayName="OptCoeffs" ref="G5:AB16" totalsRowShown="0" headerRowDxfId="95" dataDxfId="94" tableBorderDxfId="93">
  <autoFilter ref="G5:AB16"/>
  <tableColumns count="22">
    <tableColumn id="1" name="Parameter" dataDxfId="92"/>
    <tableColumn id="7" name="a20" dataDxfId="91"/>
    <tableColumn id="8" name="a19" dataDxfId="90"/>
    <tableColumn id="9" name="a18" dataDxfId="89"/>
    <tableColumn id="10" name="a17" dataDxfId="88"/>
    <tableColumn id="11" name="a16" dataDxfId="87"/>
    <tableColumn id="12" name="a15" dataDxfId="86"/>
    <tableColumn id="13" name="a14" dataDxfId="85"/>
    <tableColumn id="14" name="a13" dataDxfId="84"/>
    <tableColumn id="15" name="a12" dataDxfId="83"/>
    <tableColumn id="16" name="a11" dataDxfId="82"/>
    <tableColumn id="17" name="a10" dataDxfId="81"/>
    <tableColumn id="18" name="a9" dataDxfId="80"/>
    <tableColumn id="19" name="a8" dataDxfId="79"/>
    <tableColumn id="20" name="a7" dataDxfId="78"/>
    <tableColumn id="21" name="a6" dataDxfId="77"/>
    <tableColumn id="22" name="a5" dataDxfId="76"/>
    <tableColumn id="23" name="a4" dataDxfId="75"/>
    <tableColumn id="24" name="a3" dataDxfId="74"/>
    <tableColumn id="25" name="a2" dataDxfId="73"/>
    <tableColumn id="26" name="a1" dataDxfId="72"/>
    <tableColumn id="27" name="a0" dataDxfId="71"/>
  </tableColumns>
  <tableStyleInfo name="TableStyleMedium16" showFirstColumn="0" showLastColumn="0" showRowStripes="0" showColumnStripes="0"/>
</table>
</file>

<file path=xl/tables/table3.xml><?xml version="1.0" encoding="utf-8"?>
<table xmlns="http://schemas.openxmlformats.org/spreadsheetml/2006/main" id="1" name="QrefCoeffs2" displayName="QrefCoeffs2" ref="G20:AB21" totalsRowShown="0" headerRowDxfId="70" dataDxfId="69" tableBorderDxfId="68">
  <autoFilter ref="G20:AB21"/>
  <tableColumns count="22">
    <tableColumn id="1" name="Coefficient" dataDxfId="67"/>
    <tableColumn id="2" name="β20" dataDxfId="66"/>
    <tableColumn id="3" name="β19" dataDxfId="65"/>
    <tableColumn id="4" name="β18" dataDxfId="64"/>
    <tableColumn id="5" name="β17" dataDxfId="63"/>
    <tableColumn id="6" name="β16" dataDxfId="62"/>
    <tableColumn id="7" name="β15" dataDxfId="61"/>
    <tableColumn id="8" name="β14" dataDxfId="60"/>
    <tableColumn id="9" name="β13" dataDxfId="59"/>
    <tableColumn id="10" name="β12" dataDxfId="58"/>
    <tableColumn id="11" name="β11" dataDxfId="57"/>
    <tableColumn id="12" name="β10" dataDxfId="56"/>
    <tableColumn id="13" name="β9" dataDxfId="55"/>
    <tableColumn id="14" name="β8" dataDxfId="54"/>
    <tableColumn id="15" name="β7" dataDxfId="53"/>
    <tableColumn id="16" name="β6" dataDxfId="52"/>
    <tableColumn id="17" name="β5" dataDxfId="51"/>
    <tableColumn id="18" name="β4" dataDxfId="50"/>
    <tableColumn id="19" name="β3" dataDxfId="49"/>
    <tableColumn id="20" name="β2" dataDxfId="48"/>
    <tableColumn id="21" name="β1" dataDxfId="47"/>
    <tableColumn id="22" name="β0" dataDxfId="46"/>
  </tableColumns>
  <tableStyleInfo name="TableStyleMedium16" showFirstColumn="0" showLastColumn="0" showRowStripes="0" showColumnStripes="0"/>
</table>
</file>

<file path=xl/tables/table4.xml><?xml version="1.0" encoding="utf-8"?>
<table xmlns="http://schemas.openxmlformats.org/spreadsheetml/2006/main" id="5" name="OptCoeffs6" displayName="OptCoeffs6" ref="G5:AB16" dataDxfId="45" tableBorderDxfId="44">
  <autoFilter ref="G5:AB16"/>
  <tableColumns count="22">
    <tableColumn id="1" name="Parameter" totalsRowLabel="Total" dataDxfId="43" totalsRowDxfId="42"/>
    <tableColumn id="7" name="α20" dataDxfId="41" totalsRowDxfId="40"/>
    <tableColumn id="8" name="α19" dataDxfId="39" totalsRowDxfId="38"/>
    <tableColumn id="9" name="α18" dataDxfId="37" totalsRowDxfId="36"/>
    <tableColumn id="10" name="α17" dataDxfId="35" totalsRowDxfId="34"/>
    <tableColumn id="11" name="α16" dataDxfId="33" totalsRowDxfId="32"/>
    <tableColumn id="12" name="α15" dataDxfId="31" totalsRowDxfId="30"/>
    <tableColumn id="13" name="α14" dataDxfId="29" totalsRowDxfId="28"/>
    <tableColumn id="14" name="α13" dataDxfId="27" totalsRowDxfId="26"/>
    <tableColumn id="15" name="α12" dataDxfId="25" totalsRowDxfId="24"/>
    <tableColumn id="16" name="α11" dataDxfId="23" totalsRowDxfId="22"/>
    <tableColumn id="17" name="α10" dataDxfId="21" totalsRowDxfId="20"/>
    <tableColumn id="18" name="α9" dataDxfId="19" totalsRowDxfId="18"/>
    <tableColumn id="19" name="α8" dataDxfId="17" totalsRowDxfId="16"/>
    <tableColumn id="20" name="α7" dataDxfId="15" totalsRowDxfId="14"/>
    <tableColumn id="21" name="α6" dataDxfId="13" totalsRowDxfId="12"/>
    <tableColumn id="22" name="α5" dataDxfId="11" totalsRowDxfId="10"/>
    <tableColumn id="23" name="α4" dataDxfId="9" totalsRowDxfId="8"/>
    <tableColumn id="24" name="α3" dataDxfId="7" totalsRowDxfId="6"/>
    <tableColumn id="25" name="α2" dataDxfId="5" totalsRowDxfId="4"/>
    <tableColumn id="26" name="α1" dataDxfId="3" totalsRowDxfId="2"/>
    <tableColumn id="27" name="α0" totalsRowFunction="sum" dataDxfId="1" totalsRowDxfId="0"/>
  </tableColumns>
  <tableStyleInfo name="TableStyleMedium16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4" Type="http://schemas.openxmlformats.org/officeDocument/2006/relationships/queryTable" Target="../queryTables/queryTable2.xml"/><Relationship Id="rId5" Type="http://schemas.openxmlformats.org/officeDocument/2006/relationships/queryTable" Target="../queryTables/queryTable3.xml"/><Relationship Id="rId6" Type="http://schemas.openxmlformats.org/officeDocument/2006/relationships/queryTable" Target="../queryTables/queryTable4.xml"/><Relationship Id="rId7" Type="http://schemas.openxmlformats.org/officeDocument/2006/relationships/queryTable" Target="../queryTables/queryTable5.xml"/><Relationship Id="rId8" Type="http://schemas.openxmlformats.org/officeDocument/2006/relationships/queryTable" Target="../queryTables/queryTable6.xml"/><Relationship Id="rId9" Type="http://schemas.openxmlformats.org/officeDocument/2006/relationships/queryTable" Target="../queryTables/queryTable7.xml"/><Relationship Id="rId10" Type="http://schemas.openxmlformats.org/officeDocument/2006/relationships/queryTable" Target="../queryTables/queryTable8.xml"/><Relationship Id="rId11" Type="http://schemas.openxmlformats.org/officeDocument/2006/relationships/queryTable" Target="../queryTables/queryTable9.xml"/><Relationship Id="rId1" Type="http://schemas.openxmlformats.org/officeDocument/2006/relationships/table" Target="../tables/table1.xml"/><Relationship Id="rId2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4" Type="http://schemas.openxmlformats.org/officeDocument/2006/relationships/queryTable" Target="../queryTables/queryTable11.xml"/><Relationship Id="rId5" Type="http://schemas.openxmlformats.org/officeDocument/2006/relationships/queryTable" Target="../queryTables/queryTable12.xml"/><Relationship Id="rId6" Type="http://schemas.openxmlformats.org/officeDocument/2006/relationships/queryTable" Target="../queryTables/queryTable13.xml"/><Relationship Id="rId7" Type="http://schemas.openxmlformats.org/officeDocument/2006/relationships/queryTable" Target="../queryTables/queryTable14.xml"/><Relationship Id="rId8" Type="http://schemas.openxmlformats.org/officeDocument/2006/relationships/queryTable" Target="../queryTables/queryTable15.xml"/><Relationship Id="rId9" Type="http://schemas.openxmlformats.org/officeDocument/2006/relationships/queryTable" Target="../queryTables/queryTable16.xml"/><Relationship Id="rId10" Type="http://schemas.openxmlformats.org/officeDocument/2006/relationships/queryTable" Target="../queryTables/queryTable17.xml"/><Relationship Id="rId11" Type="http://schemas.openxmlformats.org/officeDocument/2006/relationships/queryTable" Target="../queryTables/queryTable18.xml"/><Relationship Id="rId1" Type="http://schemas.openxmlformats.org/officeDocument/2006/relationships/table" Target="../tables/table3.xml"/><Relationship Id="rId2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73"/>
  <sheetViews>
    <sheetView workbookViewId="0">
      <selection activeCell="L35" sqref="L35"/>
    </sheetView>
  </sheetViews>
  <sheetFormatPr baseColWidth="10" defaultRowHeight="15" x14ac:dyDescent="0"/>
  <cols>
    <col min="2" max="2" width="6.83203125" customWidth="1"/>
    <col min="3" max="3" width="8.1640625" customWidth="1"/>
    <col min="4" max="4" width="39.1640625" customWidth="1"/>
    <col min="5" max="5" width="5.5" customWidth="1"/>
    <col min="6" max="6" width="5.33203125" customWidth="1"/>
    <col min="7" max="7" width="12.5" customWidth="1"/>
    <col min="8" max="8" width="9.33203125" customWidth="1"/>
    <col min="9" max="27" width="9" customWidth="1"/>
    <col min="28" max="85" width="9.33203125" customWidth="1"/>
    <col min="86" max="86" width="9" customWidth="1"/>
  </cols>
  <sheetData>
    <row r="2" spans="2:28" ht="21" thickBot="1">
      <c r="B2" s="15" t="s">
        <v>0</v>
      </c>
      <c r="C2" s="15"/>
      <c r="D2" s="15"/>
      <c r="E2" s="15"/>
    </row>
    <row r="3" spans="2:28" ht="16" thickTop="1"/>
    <row r="4" spans="2:28">
      <c r="B4" s="2" t="s">
        <v>1</v>
      </c>
      <c r="C4" s="6"/>
      <c r="D4" s="7"/>
      <c r="G4" s="1" t="s">
        <v>82</v>
      </c>
    </row>
    <row r="5" spans="2:28">
      <c r="B5" s="21" t="s">
        <v>3</v>
      </c>
      <c r="C5" s="22">
        <v>-10</v>
      </c>
      <c r="D5" s="21" t="s">
        <v>85</v>
      </c>
      <c r="G5" s="12" t="s">
        <v>37</v>
      </c>
      <c r="H5" s="12" t="s">
        <v>36</v>
      </c>
      <c r="I5" s="12" t="s">
        <v>35</v>
      </c>
      <c r="J5" s="12" t="s">
        <v>34</v>
      </c>
      <c r="K5" s="12" t="s">
        <v>33</v>
      </c>
      <c r="L5" s="12" t="s">
        <v>32</v>
      </c>
      <c r="M5" s="12" t="s">
        <v>31</v>
      </c>
      <c r="N5" s="12" t="s">
        <v>30</v>
      </c>
      <c r="O5" s="12" t="s">
        <v>29</v>
      </c>
      <c r="P5" s="12" t="s">
        <v>28</v>
      </c>
      <c r="Q5" s="12" t="s">
        <v>27</v>
      </c>
      <c r="R5" s="12" t="s">
        <v>26</v>
      </c>
      <c r="S5" s="12" t="s">
        <v>25</v>
      </c>
      <c r="T5" s="12" t="s">
        <v>24</v>
      </c>
      <c r="U5" s="12" t="s">
        <v>23</v>
      </c>
      <c r="V5" s="12" t="s">
        <v>22</v>
      </c>
      <c r="W5" s="12" t="s">
        <v>21</v>
      </c>
      <c r="X5" s="12" t="s">
        <v>20</v>
      </c>
      <c r="Y5" s="12" t="s">
        <v>19</v>
      </c>
      <c r="Z5" s="12" t="s">
        <v>18</v>
      </c>
      <c r="AA5" s="12" t="s">
        <v>17</v>
      </c>
      <c r="AB5" s="12" t="s">
        <v>75</v>
      </c>
    </row>
    <row r="6" spans="2:28">
      <c r="B6" s="7" t="s">
        <v>4</v>
      </c>
      <c r="C6" s="22">
        <v>100</v>
      </c>
      <c r="D6" s="21" t="s">
        <v>86</v>
      </c>
      <c r="G6" s="11" t="s">
        <v>77</v>
      </c>
      <c r="H6" s="16">
        <v>-4.5661851044949598E-49</v>
      </c>
      <c r="I6" s="16">
        <v>-1.61539382433717E-46</v>
      </c>
      <c r="J6" s="16">
        <v>-2.03009212029107E-44</v>
      </c>
      <c r="K6" s="16">
        <v>-6.6922811242438097E-43</v>
      </c>
      <c r="L6" s="16">
        <v>7.8382616915357501E-41</v>
      </c>
      <c r="M6" s="16">
        <v>7.6511561254823E-39</v>
      </c>
      <c r="N6" s="16">
        <v>7.9577862412467904E-38</v>
      </c>
      <c r="O6" s="16">
        <v>-1.7354364060607E-35</v>
      </c>
      <c r="P6" s="16">
        <v>-7.0730178812075598E-34</v>
      </c>
      <c r="Q6" s="16">
        <v>8.58768147843569E-33</v>
      </c>
      <c r="R6" s="16">
        <v>1.0528955428378699E-30</v>
      </c>
      <c r="S6" s="16">
        <v>1.3333757632688299E-29</v>
      </c>
      <c r="T6" s="16">
        <v>-4.65825695758461E-28</v>
      </c>
      <c r="U6" s="16">
        <v>-1.39183065703351E-26</v>
      </c>
      <c r="V6" s="16">
        <v>-7.7765409822739899E-26</v>
      </c>
      <c r="W6" s="16">
        <v>1.30303254353274E-24</v>
      </c>
      <c r="X6" s="16">
        <v>4.9548256470613699E-23</v>
      </c>
      <c r="Y6" s="16">
        <v>1.2449735696685201E-21</v>
      </c>
      <c r="Z6" s="16">
        <v>9.9718772200142996E-21</v>
      </c>
      <c r="AA6" s="16">
        <v>-1.03914783282338E-19</v>
      </c>
      <c r="AB6" s="16">
        <v>-3.0593773561700502E-18</v>
      </c>
    </row>
    <row r="7" spans="2:28">
      <c r="B7" s="8"/>
      <c r="C7" s="8"/>
      <c r="D7" s="8"/>
      <c r="G7" s="11" t="s">
        <v>7</v>
      </c>
      <c r="H7" s="16">
        <v>6.0432134863927299E-46</v>
      </c>
      <c r="I7" s="16">
        <v>2.1421335074455199E-43</v>
      </c>
      <c r="J7" s="16">
        <v>2.7022944765924501E-41</v>
      </c>
      <c r="K7" s="16">
        <v>9.0708299080887599E-40</v>
      </c>
      <c r="L7" s="16">
        <v>-1.0268895621809299E-37</v>
      </c>
      <c r="M7" s="16">
        <v>-1.01689345195218E-35</v>
      </c>
      <c r="N7" s="16">
        <v>-1.1247278877858399E-34</v>
      </c>
      <c r="O7" s="16">
        <v>2.2752827084186399E-32</v>
      </c>
      <c r="P7" s="16">
        <v>9.4475563036332602E-31</v>
      </c>
      <c r="Q7" s="16">
        <v>-1.0668516462173099E-29</v>
      </c>
      <c r="R7" s="16">
        <v>-1.3850597935550899E-27</v>
      </c>
      <c r="S7" s="16">
        <v>-1.8171006091461401E-26</v>
      </c>
      <c r="T7" s="16">
        <v>5.9736830400652897E-25</v>
      </c>
      <c r="U7" s="16">
        <v>1.8294433752193501E-23</v>
      </c>
      <c r="V7" s="16">
        <v>1.0814657267151001E-22</v>
      </c>
      <c r="W7" s="16">
        <v>-1.54953589424701E-21</v>
      </c>
      <c r="X7" s="16">
        <v>-6.2353645331220604E-20</v>
      </c>
      <c r="Y7" s="16">
        <v>-1.6298687187873701E-18</v>
      </c>
      <c r="Z7" s="16">
        <v>-1.3880557303709601E-17</v>
      </c>
      <c r="AA7" s="16">
        <v>1.2565329565271E-16</v>
      </c>
      <c r="AB7" s="16">
        <v>4.1133858297716401E-15</v>
      </c>
    </row>
    <row r="8" spans="2:28">
      <c r="B8" s="8"/>
      <c r="C8" s="8"/>
      <c r="D8" s="8"/>
      <c r="G8" s="11" t="s">
        <v>8</v>
      </c>
      <c r="H8" s="16">
        <v>-3.5362298696079602E-43</v>
      </c>
      <c r="I8" s="16">
        <v>-1.25605404108154E-40</v>
      </c>
      <c r="J8" s="16">
        <v>-1.5907538137578601E-38</v>
      </c>
      <c r="K8" s="16">
        <v>-5.4386234176236099E-37</v>
      </c>
      <c r="L8" s="16">
        <v>5.9445284688941297E-35</v>
      </c>
      <c r="M8" s="16">
        <v>5.9762280062157499E-33</v>
      </c>
      <c r="N8" s="16">
        <v>7.0168617736235203E-32</v>
      </c>
      <c r="O8" s="16">
        <v>-1.3182006808375201E-29</v>
      </c>
      <c r="P8" s="16">
        <v>-5.5802728762152999E-28</v>
      </c>
      <c r="Q8" s="16">
        <v>5.8209090172676901E-27</v>
      </c>
      <c r="R8" s="16">
        <v>8.0532059820493802E-25</v>
      </c>
      <c r="S8" s="16">
        <v>1.0945368477617701E-23</v>
      </c>
      <c r="T8" s="16">
        <v>-3.3815073038196398E-22</v>
      </c>
      <c r="U8" s="16">
        <v>-1.06297326833539E-20</v>
      </c>
      <c r="V8" s="16">
        <v>-6.6257776975788106E-20</v>
      </c>
      <c r="W8" s="16">
        <v>8.0780488454348802E-19</v>
      </c>
      <c r="X8" s="16">
        <v>3.4603579903286399E-17</v>
      </c>
      <c r="Y8" s="16">
        <v>9.4101087697052693E-16</v>
      </c>
      <c r="Z8" s="16">
        <v>8.4753157801137993E-15</v>
      </c>
      <c r="AA8" s="16">
        <v>-6.6784797008025702E-14</v>
      </c>
      <c r="AB8" s="16">
        <v>-2.4487714692620702E-12</v>
      </c>
    </row>
    <row r="9" spans="2:28">
      <c r="B9" s="3" t="s">
        <v>5</v>
      </c>
      <c r="C9" s="9"/>
      <c r="D9" s="10"/>
      <c r="G9" s="11" t="s">
        <v>9</v>
      </c>
      <c r="H9" s="16">
        <v>1.20352842276016E-40</v>
      </c>
      <c r="I9" s="16">
        <v>4.2839845938033098E-38</v>
      </c>
      <c r="J9" s="16">
        <v>5.4476285360562298E-36</v>
      </c>
      <c r="K9" s="16">
        <v>1.8973788973910299E-34</v>
      </c>
      <c r="L9" s="16">
        <v>-2.0002394296175301E-32</v>
      </c>
      <c r="M9" s="16">
        <v>-2.0429754640708E-30</v>
      </c>
      <c r="N9" s="16">
        <v>-2.5418142018242302E-29</v>
      </c>
      <c r="O9" s="16">
        <v>4.4394984596690597E-27</v>
      </c>
      <c r="P9" s="16">
        <v>1.9172935906276899E-25</v>
      </c>
      <c r="Q9" s="16">
        <v>-1.8331303319928299E-24</v>
      </c>
      <c r="R9" s="16">
        <v>-2.72260095366038E-22</v>
      </c>
      <c r="S9" s="16">
        <v>-3.8333148499537601E-21</v>
      </c>
      <c r="T9" s="16">
        <v>1.1115390957347901E-19</v>
      </c>
      <c r="U9" s="16">
        <v>3.5920104602868301E-18</v>
      </c>
      <c r="V9" s="16">
        <v>2.3536445338774801E-17</v>
      </c>
      <c r="W9" s="16">
        <v>-2.4272935183800599E-16</v>
      </c>
      <c r="X9" s="16">
        <v>-1.1146998198622901E-14</v>
      </c>
      <c r="Y9" s="16">
        <v>-3.1529301038702401E-13</v>
      </c>
      <c r="Z9" s="16">
        <v>-2.9880537603454499E-12</v>
      </c>
      <c r="AA9" s="16">
        <v>2.0550371418654801E-11</v>
      </c>
      <c r="AB9" s="16">
        <v>8.49691845262597E-10</v>
      </c>
    </row>
    <row r="10" spans="2:28">
      <c r="B10" s="20" t="s">
        <v>54</v>
      </c>
      <c r="C10" s="19">
        <f>D32</f>
        <v>-10.002687592707105</v>
      </c>
      <c r="D10" s="10" t="s">
        <v>6</v>
      </c>
      <c r="G10" s="11" t="s">
        <v>10</v>
      </c>
      <c r="H10" s="16">
        <v>-2.6355136255224702E-38</v>
      </c>
      <c r="I10" s="16">
        <v>-9.4018409481670598E-36</v>
      </c>
      <c r="J10" s="16">
        <v>-1.20057307617934E-33</v>
      </c>
      <c r="K10" s="16">
        <v>-4.2604006049027697E-32</v>
      </c>
      <c r="L10" s="16">
        <v>4.3278228801504397E-30</v>
      </c>
      <c r="M10" s="16">
        <v>4.49394323790576E-28</v>
      </c>
      <c r="N10" s="16">
        <v>5.9137430183882701E-27</v>
      </c>
      <c r="O10" s="16">
        <v>-9.6150279467440202E-25</v>
      </c>
      <c r="P10" s="16">
        <v>-4.2389442861137499E-23</v>
      </c>
      <c r="Q10" s="16">
        <v>3.68170501287718E-22</v>
      </c>
      <c r="R10" s="16">
        <v>5.9208362529980702E-20</v>
      </c>
      <c r="S10" s="16">
        <v>8.63461322671242E-19</v>
      </c>
      <c r="T10" s="16">
        <v>-2.3472618945019899E-17</v>
      </c>
      <c r="U10" s="16">
        <v>-7.8105465747638702E-16</v>
      </c>
      <c r="V10" s="16">
        <v>-5.3651134307125902E-15</v>
      </c>
      <c r="W10" s="16">
        <v>4.64742167179865E-14</v>
      </c>
      <c r="X10" s="16">
        <v>2.3076355804845301E-12</v>
      </c>
      <c r="Y10" s="16">
        <v>6.7851564792531905E-11</v>
      </c>
      <c r="Z10" s="16">
        <v>6.7341764895911801E-10</v>
      </c>
      <c r="AA10" s="16">
        <v>-4.0563056776951797E-9</v>
      </c>
      <c r="AB10" s="16">
        <v>-1.9023062550683399E-7</v>
      </c>
    </row>
    <row r="11" spans="2:28">
      <c r="G11" s="11" t="s">
        <v>11</v>
      </c>
      <c r="H11" s="16">
        <v>3.8760048643573902E-36</v>
      </c>
      <c r="I11" s="16">
        <v>1.3858526265543899E-33</v>
      </c>
      <c r="J11" s="16">
        <v>1.77726601875589E-31</v>
      </c>
      <c r="K11" s="16">
        <v>6.4260193076520303E-30</v>
      </c>
      <c r="L11" s="16">
        <v>-6.2850326792146803E-28</v>
      </c>
      <c r="M11" s="16">
        <v>-6.6394245229035798E-26</v>
      </c>
      <c r="N11" s="16">
        <v>-9.2227792958512698E-25</v>
      </c>
      <c r="O11" s="16">
        <v>1.3978652576962401E-22</v>
      </c>
      <c r="P11" s="16">
        <v>6.2945780182712596E-21</v>
      </c>
      <c r="Q11" s="16">
        <v>-4.91532594893377E-20</v>
      </c>
      <c r="R11" s="16">
        <v>-8.6458832551732393E-18</v>
      </c>
      <c r="S11" s="16">
        <v>-1.3056696139697401E-16</v>
      </c>
      <c r="T11" s="16">
        <v>3.3241487539708801E-15</v>
      </c>
      <c r="U11" s="16">
        <v>1.14089544032621E-13</v>
      </c>
      <c r="V11" s="16">
        <v>8.1954870883698297E-13</v>
      </c>
      <c r="W11" s="16">
        <v>-5.9127578055137996E-12</v>
      </c>
      <c r="X11" s="16">
        <v>-3.2075371473972199E-10</v>
      </c>
      <c r="Y11" s="16">
        <v>-9.7946492320527392E-9</v>
      </c>
      <c r="Z11" s="16">
        <v>-1.0135209797696201E-7</v>
      </c>
      <c r="AA11" s="16">
        <v>5.3701789581941905E-7</v>
      </c>
      <c r="AB11" s="16">
        <v>2.86990330781497E-5</v>
      </c>
    </row>
    <row r="12" spans="2:28">
      <c r="G12" s="11" t="s">
        <v>12</v>
      </c>
      <c r="H12" s="16">
        <v>-3.8732225720243399E-34</v>
      </c>
      <c r="I12" s="16">
        <v>-1.38808002244087E-31</v>
      </c>
      <c r="J12" s="16">
        <v>-1.7878987781822801E-29</v>
      </c>
      <c r="K12" s="16">
        <v>-6.5860116136599002E-28</v>
      </c>
      <c r="L12" s="16">
        <v>6.1983479552142098E-26</v>
      </c>
      <c r="M12" s="16">
        <v>6.6653348982998805E-24</v>
      </c>
      <c r="N12" s="16">
        <v>9.7528566947010999E-23</v>
      </c>
      <c r="O12" s="16">
        <v>-1.3802691251400001E-20</v>
      </c>
      <c r="P12" s="16">
        <v>-6.3512450379190701E-19</v>
      </c>
      <c r="Q12" s="16">
        <v>4.40544401416529E-18</v>
      </c>
      <c r="R12" s="16">
        <v>8.57738741542939E-16</v>
      </c>
      <c r="S12" s="16">
        <v>1.3408582569970199E-14</v>
      </c>
      <c r="T12" s="16">
        <v>-3.1944783973640999E-13</v>
      </c>
      <c r="U12" s="16">
        <v>-1.1328365570696399E-11</v>
      </c>
      <c r="V12" s="16">
        <v>-8.4914987225643999E-11</v>
      </c>
      <c r="W12" s="16">
        <v>5.05013291750334E-10</v>
      </c>
      <c r="X12" s="16">
        <v>3.0315715669316597E-8</v>
      </c>
      <c r="Y12" s="16">
        <v>9.6011092762337396E-7</v>
      </c>
      <c r="Z12" s="16">
        <v>1.03152151540488E-5</v>
      </c>
      <c r="AA12" s="16">
        <v>-4.8335950753064497E-5</v>
      </c>
      <c r="AB12" s="16">
        <v>-2.9529397141202099E-3</v>
      </c>
    </row>
    <row r="13" spans="2:28">
      <c r="B13" s="14" t="s">
        <v>38</v>
      </c>
      <c r="C13" s="14"/>
      <c r="D13" s="14"/>
      <c r="G13" s="11" t="s">
        <v>13</v>
      </c>
      <c r="H13" s="16">
        <v>2.59441602469986E-32</v>
      </c>
      <c r="I13" s="16">
        <v>9.3198481099069993E-30</v>
      </c>
      <c r="J13" s="16">
        <v>1.20573179005016E-27</v>
      </c>
      <c r="K13" s="16">
        <v>4.5240249731600902E-26</v>
      </c>
      <c r="L13" s="16">
        <v>-4.0955968345317601E-24</v>
      </c>
      <c r="M13" s="16">
        <v>-4.4854063859727998E-22</v>
      </c>
      <c r="N13" s="16">
        <v>-6.8976653315704196E-21</v>
      </c>
      <c r="O13" s="16">
        <v>9.1325690453573099E-19</v>
      </c>
      <c r="P13" s="16">
        <v>4.2956255563793098E-17</v>
      </c>
      <c r="Q13" s="16">
        <v>-2.6090546217243001E-16</v>
      </c>
      <c r="R13" s="16">
        <v>-5.7038562679819296E-14</v>
      </c>
      <c r="S13" s="16">
        <v>-9.225191495299939E-13</v>
      </c>
      <c r="T13" s="16">
        <v>2.0554475269982499E-11</v>
      </c>
      <c r="U13" s="16">
        <v>7.54446220974492E-10</v>
      </c>
      <c r="V13" s="16">
        <v>5.8896235785518098E-9</v>
      </c>
      <c r="W13" s="16">
        <v>-2.8504005233491901E-8</v>
      </c>
      <c r="X13" s="16">
        <v>-1.9239839696869102E-6</v>
      </c>
      <c r="Y13" s="16">
        <v>-6.3085015057938806E-5</v>
      </c>
      <c r="Z13" s="16">
        <v>-7.0098185567255597E-4</v>
      </c>
      <c r="AA13" s="16">
        <v>2.9237604946826899E-3</v>
      </c>
      <c r="AB13" s="16">
        <v>0.20447405774323399</v>
      </c>
    </row>
    <row r="14" spans="2:28">
      <c r="B14" s="14" t="s">
        <v>49</v>
      </c>
      <c r="C14" s="14"/>
      <c r="D14" s="14"/>
      <c r="G14" s="11" t="s">
        <v>14</v>
      </c>
      <c r="H14" s="16">
        <v>-1.1139765242214801E-30</v>
      </c>
      <c r="I14" s="16">
        <v>-4.0112748201783201E-28</v>
      </c>
      <c r="J14" s="16">
        <v>-5.21246046556916E-26</v>
      </c>
      <c r="K14" s="16">
        <v>-1.9913790780360101E-24</v>
      </c>
      <c r="L14" s="16">
        <v>1.7340680831829599E-22</v>
      </c>
      <c r="M14" s="16">
        <v>1.9348543248808501E-20</v>
      </c>
      <c r="N14" s="16">
        <v>3.1194421289206099E-19</v>
      </c>
      <c r="O14" s="16">
        <v>-3.8724876249457702E-17</v>
      </c>
      <c r="P14" s="16">
        <v>-1.86225353925048E-15</v>
      </c>
      <c r="Q14" s="16">
        <v>9.7343896542663397E-15</v>
      </c>
      <c r="R14" s="16">
        <v>2.4315422863789199E-12</v>
      </c>
      <c r="S14" s="16">
        <v>4.0660101386224101E-11</v>
      </c>
      <c r="T14" s="16">
        <v>-8.46998303028023E-10</v>
      </c>
      <c r="U14" s="16">
        <v>-3.2231414588533797E-8</v>
      </c>
      <c r="V14" s="16">
        <v>-2.6157784690590699E-7</v>
      </c>
      <c r="W14" s="16">
        <v>1.0131952440035601E-6</v>
      </c>
      <c r="X14" s="16">
        <v>7.8480676771783804E-5</v>
      </c>
      <c r="Y14" s="16">
        <v>2.6584559991034902E-3</v>
      </c>
      <c r="Z14" s="16">
        <v>3.04406751236341E-2</v>
      </c>
      <c r="AA14" s="16">
        <v>-0.113884580369774</v>
      </c>
      <c r="AB14" s="16">
        <v>-9.1116078917173695</v>
      </c>
    </row>
    <row r="15" spans="2:28">
      <c r="B15" s="14"/>
      <c r="C15" s="18" t="s">
        <v>78</v>
      </c>
      <c r="D15" s="17">
        <f>H6*C$5^20+I6*C$5^19+J6*C$5^18+K6*C$5^17+L6*C$5^16+M6*C$5^15+N6*C$5^14+O6*C$5^13+P6*C$5^12+Q6*C$5^11+R6*C$5^10+S6*C$5^9+T6*C$5^8+U6*C$5^7+V6*C$5^6+W6*C$5^5+X6*C$5^4+Y6*C$5^3+Z6*C$5^2+AA6*C$5+AB6</f>
        <v>-1.8921971642078933E-18</v>
      </c>
      <c r="G15" s="11" t="s">
        <v>15</v>
      </c>
      <c r="H15" s="16">
        <v>2.76702342971706E-29</v>
      </c>
      <c r="I15" s="16">
        <v>9.9875116787570996E-27</v>
      </c>
      <c r="J15" s="16">
        <v>1.3035388317947899E-24</v>
      </c>
      <c r="K15" s="16">
        <v>5.0681570342555901E-23</v>
      </c>
      <c r="L15" s="16">
        <v>-4.2462861330673604E-21</v>
      </c>
      <c r="M15" s="16">
        <v>-4.8281344690239002E-19</v>
      </c>
      <c r="N15" s="16">
        <v>-8.1396104098845805E-18</v>
      </c>
      <c r="O15" s="16">
        <v>9.4981844991028798E-16</v>
      </c>
      <c r="P15" s="16">
        <v>4.6698584528388502E-14</v>
      </c>
      <c r="Q15" s="16">
        <v>-2.0561607141324401E-13</v>
      </c>
      <c r="R15" s="16">
        <v>-5.9974558643364403E-11</v>
      </c>
      <c r="S15" s="16">
        <v>-1.03598348238893E-9</v>
      </c>
      <c r="T15" s="16">
        <v>2.01774653643581E-8</v>
      </c>
      <c r="U15" s="16">
        <v>7.9724683911912602E-7</v>
      </c>
      <c r="V15" s="16">
        <v>6.7147284465279001E-6</v>
      </c>
      <c r="W15" s="16">
        <v>-2.0356543302422101E-5</v>
      </c>
      <c r="X15" s="16">
        <v>-1.85825794481397E-3</v>
      </c>
      <c r="Y15" s="16">
        <v>-6.4869529039238302E-2</v>
      </c>
      <c r="Z15" s="16">
        <v>-0.76274871286321899</v>
      </c>
      <c r="AA15" s="16">
        <v>2.5917069285732102</v>
      </c>
      <c r="AB15" s="16">
        <v>237.14380418311299</v>
      </c>
    </row>
    <row r="16" spans="2:28">
      <c r="B16" s="14"/>
      <c r="C16" s="18" t="s">
        <v>79</v>
      </c>
      <c r="D16" s="17">
        <f>H7*C$5^20+I7*C$5^19+J7*C$5^18+K7*C$5^17+L7*C$5^16+M7*C$5^15+N7*C$5^14+O7*C$5^13+P7*C$5^12+Q7*C$5^11+R7*C$5^10+S7*C$5^9+T7*C$5^8+U7*C$5^7+V7*C$5^6+W7*C$5^5+X7*C$5^4+Y7*C$5^3+Z7*C$5^2+AA7*C$5+AB7</f>
        <v>2.6211243794843464E-15</v>
      </c>
      <c r="G16" s="11" t="s">
        <v>16</v>
      </c>
      <c r="H16" s="16">
        <v>-3.01819798218419E-28</v>
      </c>
      <c r="I16" s="16">
        <v>-1.09199697687095E-25</v>
      </c>
      <c r="J16" s="16">
        <v>-1.4314110253417599E-23</v>
      </c>
      <c r="K16" s="16">
        <v>-5.6600776340798096E-22</v>
      </c>
      <c r="L16" s="16">
        <v>4.5656959012101601E-20</v>
      </c>
      <c r="M16" s="16">
        <v>5.2902810583029102E-18</v>
      </c>
      <c r="N16" s="16">
        <v>9.3005198867204894E-17</v>
      </c>
      <c r="O16" s="16">
        <v>-1.0230589752366299E-14</v>
      </c>
      <c r="P16" s="16">
        <v>-5.1415393003812702E-13</v>
      </c>
      <c r="Q16" s="16">
        <v>1.8547193459407699E-12</v>
      </c>
      <c r="R16" s="16">
        <v>6.4976922420505305E-10</v>
      </c>
      <c r="S16" s="16">
        <v>1.1581882024289799E-8</v>
      </c>
      <c r="T16" s="16">
        <v>-2.1099621790293401E-7</v>
      </c>
      <c r="U16" s="16">
        <v>-8.6673126080301603E-6</v>
      </c>
      <c r="V16" s="16">
        <v>-7.5628172678341706E-5</v>
      </c>
      <c r="W16" s="16">
        <v>1.7391756490812499E-4</v>
      </c>
      <c r="X16" s="16">
        <v>1.9399895391431599E-2</v>
      </c>
      <c r="Y16" s="16">
        <v>0.69607662297427297</v>
      </c>
      <c r="Z16" s="16">
        <v>8.3802809526612094</v>
      </c>
      <c r="AA16" s="16">
        <v>-25.939171923784599</v>
      </c>
      <c r="AB16" s="16">
        <v>-2686.8380924839198</v>
      </c>
    </row>
    <row r="17" spans="2:32">
      <c r="B17" s="14"/>
      <c r="C17" s="18" t="s">
        <v>39</v>
      </c>
      <c r="D17" s="17">
        <f>H8*C$5^20+I8*C$5^19+J8*C$5^18+K8*C$5^17+L8*C$5^16+M8*C$5^15+N8*C$5^14+O8*C$5^13+P8*C$5^12+Q8*C$5^11+R8*C$5^10+S8*C$5^9+T8*C$5^8+U8*C$5^7+V8*C$5^6+W8*C$5^5+X8*C$5^4+Y8*C$5^3+Z8*C$5^2+AA8*C$5+AB8</f>
        <v>-1.6068217965737212E-12</v>
      </c>
    </row>
    <row r="18" spans="2:32">
      <c r="B18" s="14"/>
      <c r="C18" s="14" t="s">
        <v>40</v>
      </c>
      <c r="D18" s="17">
        <f>H9*C$5^20+I9*C$5^19+J9*C$5^18+K9*C$5^17+L9*C$5^16+M9*C$5^15+N9*C$5^14+O9*C$5^13+P9*C$5^12+Q9*C$5^11+R9*C$5^10+S9*C$5^9+T9*C$5^8+U9*C$5^7+V9*C$5^6+W9*C$5^5+X9*C$5^4+Y9*C$5^3+Z9*C$5^2+AA9*C$5+AB9</f>
        <v>5.7365109881810844E-10</v>
      </c>
    </row>
    <row r="19" spans="2:32">
      <c r="B19" s="14"/>
      <c r="C19" s="14" t="s">
        <v>41</v>
      </c>
      <c r="D19" s="17">
        <f>H10*C$5^20+I10*C$5^19+J10*C$5^18+K10*C$5^17+L10*C$5^16+M10*C$5^15+N10*C$5^14+O10*C$5^13+P10*C$5^12+Q10*C$5^11+R10*C$5^10+S10*C$5^9+T10*C$5^8+U10*C$5^7+V10*C$5^6+W10*C$5^5+X10*C$5^4+Y10*C$5^3+Z10*C$5^2+AA10*C$5+AB10</f>
        <v>-1.3199104399690368E-7</v>
      </c>
      <c r="G19" s="1" t="s">
        <v>51</v>
      </c>
    </row>
    <row r="20" spans="2:32">
      <c r="B20" s="14"/>
      <c r="C20" s="14" t="s">
        <v>42</v>
      </c>
      <c r="D20" s="17">
        <f>H11*C$5^20+I11*C$5^19+J11*C$5^18+K11*C$5^17+L11*C$5^16+M11*C$5^15+N11*C$5^14+O11*C$5^13+P11*C$5^12+Q11*C$5^11+R11*C$5^10+S11*C$5^9+T11*C$5^8+U11*C$5^7+V11*C$5^6+W11*C$5^5+X11*C$5^4+Y11*C$5^3+Z11*C$5^2+AA11*C$5+AB11</f>
        <v>2.0436987902002155E-5</v>
      </c>
      <c r="G20" s="12" t="s">
        <v>52</v>
      </c>
      <c r="H20" s="12" t="s">
        <v>74</v>
      </c>
      <c r="I20" s="12" t="s">
        <v>73</v>
      </c>
      <c r="J20" s="12" t="s">
        <v>72</v>
      </c>
      <c r="K20" s="12" t="s">
        <v>71</v>
      </c>
      <c r="L20" s="12" t="s">
        <v>70</v>
      </c>
      <c r="M20" s="12" t="s">
        <v>69</v>
      </c>
      <c r="N20" s="12" t="s">
        <v>68</v>
      </c>
      <c r="O20" s="12" t="s">
        <v>67</v>
      </c>
      <c r="P20" s="12" t="s">
        <v>66</v>
      </c>
      <c r="Q20" s="12" t="s">
        <v>65</v>
      </c>
      <c r="R20" s="12" t="s">
        <v>64</v>
      </c>
      <c r="S20" s="12" t="s">
        <v>63</v>
      </c>
      <c r="T20" s="12" t="s">
        <v>62</v>
      </c>
      <c r="U20" s="12" t="s">
        <v>61</v>
      </c>
      <c r="V20" s="12" t="s">
        <v>60</v>
      </c>
      <c r="W20" s="12" t="s">
        <v>59</v>
      </c>
      <c r="X20" s="12" t="s">
        <v>58</v>
      </c>
      <c r="Y20" s="12" t="s">
        <v>57</v>
      </c>
      <c r="Z20" s="12" t="s">
        <v>56</v>
      </c>
      <c r="AA20" s="12" t="s">
        <v>55</v>
      </c>
      <c r="AB20" s="12" t="s">
        <v>76</v>
      </c>
      <c r="AC20" s="4"/>
    </row>
    <row r="21" spans="2:32">
      <c r="B21" s="14"/>
      <c r="C21" s="14" t="s">
        <v>43</v>
      </c>
      <c r="D21" s="17">
        <f>H12*C$5^20+I12*C$5^19+J12*C$5^18+K12*C$5^17+L12*C$5^16+M12*C$5^15+N12*C$5^14+O12*C$5^13+P12*C$5^12+Q12*C$5^11+R12*C$5^10+S12*C$5^9+T12*C$5^8+U12*C$5^7+V12*C$5^6+W12*C$5^5+X12*C$5^4+Y12*C$5^3+Z12*C$5^2+AA12*C$5+AB12</f>
        <v>-2.1548549872424149E-3</v>
      </c>
      <c r="G21" s="11" t="s">
        <v>53</v>
      </c>
      <c r="H21" s="16">
        <v>-1.8281801083004301E-32</v>
      </c>
      <c r="I21" s="16">
        <v>1.4733674003643999E-29</v>
      </c>
      <c r="J21" s="16">
        <v>-5.0617425207611501E-27</v>
      </c>
      <c r="K21" s="16">
        <v>9.2413981932852706E-25</v>
      </c>
      <c r="L21" s="16">
        <v>-8.2967550298507104E-23</v>
      </c>
      <c r="M21" s="16">
        <v>-2.6062484878697798E-22</v>
      </c>
      <c r="N21" s="16">
        <v>8.8671975230693402E-19</v>
      </c>
      <c r="O21" s="16">
        <v>-7.6144415987467494E-17</v>
      </c>
      <c r="P21" s="16">
        <v>-2.5696489126912302E-15</v>
      </c>
      <c r="Q21" s="16">
        <v>1.15569975119498E-12</v>
      </c>
      <c r="R21" s="16">
        <v>-1.28674983264358E-10</v>
      </c>
      <c r="S21" s="16">
        <v>8.6890292940209304E-9</v>
      </c>
      <c r="T21" s="16">
        <v>-4.0576963684733302E-7</v>
      </c>
      <c r="U21" s="16">
        <v>1.36532070369273E-5</v>
      </c>
      <c r="V21" s="16">
        <v>-3.3463528518225E-4</v>
      </c>
      <c r="W21" s="16">
        <v>5.9468357267413599E-3</v>
      </c>
      <c r="X21" s="16">
        <v>-7.5491832165803199E-2</v>
      </c>
      <c r="Y21" s="16">
        <v>0.67051106026900897</v>
      </c>
      <c r="Z21" s="16">
        <v>-4.1244528494501704</v>
      </c>
      <c r="AA21" s="16">
        <v>19.987670382490201</v>
      </c>
      <c r="AB21" s="16">
        <v>38.353439626080501</v>
      </c>
      <c r="AD21" s="4"/>
      <c r="AE21" s="4"/>
      <c r="AF21" s="5"/>
    </row>
    <row r="22" spans="2:32">
      <c r="B22" s="14"/>
      <c r="C22" s="14" t="s">
        <v>44</v>
      </c>
      <c r="D22" s="17">
        <f>H13*C$5^20+I13*C$5^19+J13*C$5^18+K13*C$5^17+L13*C$5^16+M13*C$5^15+N13*C$5^14+O13*C$5^13+P13*C$5^12+Q13*C$5^11+R13*C$5^10+S13*C$5^9+T13*C$5^8+U13*C$5^7+V13*C$5^6+W13*C$5^5+X13*C$5^4+Y13*C$5^3+Z13*C$5^2+AA13*C$5+AB13</f>
        <v>0.15264621417408286</v>
      </c>
    </row>
    <row r="23" spans="2:32">
      <c r="B23" s="14"/>
      <c r="C23" s="14" t="s">
        <v>45</v>
      </c>
      <c r="D23" s="17">
        <f>H14*C$5^20+I14*C$5^19+J14*C$5^18+K14*C$5^17+L14*C$5^16+M14*C$5^15+N14*C$5^14+O14*C$5^13+P14*C$5^12+Q14*C$5^11+R14*C$5^10+S14*C$5^9+T14*C$5^8+U14*C$5^7+V14*C$5^6+W14*C$5^5+X14*C$5^4+Y14*C$5^3+Z14*C$5^2+AA14*C$5+AB14</f>
        <v>-6.9464062541709124</v>
      </c>
    </row>
    <row r="24" spans="2:32">
      <c r="B24" s="14"/>
      <c r="C24" s="14" t="s">
        <v>46</v>
      </c>
      <c r="D24" s="17">
        <f>H15*C$5^20+I15*C$5^19+J15*C$5^18+K15*C$5^17+L15*C$5^16+M15*C$5^15+N15*C$5^14+O15*C$5^13+P15*C$5^12+Q15*C$5^11+R15*C$5^10+S15*C$5^9+T15*C$5^8+U15*C$5^7+V15*C$5^6+W15*C$5^5+X15*C$5^4+Y15*C$5^3+Z15*C$5^2+AA15*C$5+AB15</f>
        <v>184.52809655511643</v>
      </c>
    </row>
    <row r="25" spans="2:32">
      <c r="B25" s="14"/>
      <c r="C25" s="14" t="s">
        <v>47</v>
      </c>
      <c r="D25" s="17">
        <f>H16*C$5^20+I16*C$5^19+J16*C$5^18+K16*C$5^17+L16*C$5^16+M16*C$5^15+N16*C$5^14+O16*C$5^13+P16*C$5^12+Q16*C$5^11+R16*C$5^10+S16*C$5^9+T16*C$5^8+U16*C$5^7+V16*C$5^6+W16*C$5^5+X16*C$5^4+Y16*C$5^3+Z16*C$5^2+AA16*C$5+AB16</f>
        <v>-2124.6193715115041</v>
      </c>
    </row>
    <row r="26" spans="2:32">
      <c r="B26" s="14"/>
      <c r="C26" s="14"/>
      <c r="D26" s="14"/>
    </row>
    <row r="27" spans="2:32">
      <c r="B27" s="14" t="s">
        <v>50</v>
      </c>
      <c r="C27" s="14"/>
      <c r="D27" s="14"/>
    </row>
    <row r="28" spans="2:32">
      <c r="B28" s="14"/>
      <c r="C28" s="14" t="s">
        <v>48</v>
      </c>
      <c r="D28" s="17">
        <f>QrefCoeffs[b20]*C6^20+QrefCoeffs[b19]*C6^19+QrefCoeffs[b18]*C6^18+QrefCoeffs[b17]*C6^17+QrefCoeffs[b16]*C6^16+QrefCoeffs[b15]*C6^15+QrefCoeffs[b14]*C6^14+QrefCoeffs[b13]*C6^13+QrefCoeffs[b12]*C6^12+QrefCoeffs[b11]*C6^11+QrefCoeffs[b10]*C6^10+QrefCoeffs[b9]*C6^9+QrefCoeffs[b8]*C6^8+QrefCoeffs[b7]*C6^7+QrefCoeffs[b6]*C6^6+QrefCoeffs[b5]*C6^5+QrefCoeffs[b4]*C6^4+QrefCoeffs[b3]*C6^3+QrefCoeffs[b2]*C6^2+QrefCoeffs[b1]*C6+QrefCoeffs[b0]</f>
        <v>202.32731557148765</v>
      </c>
    </row>
    <row r="29" spans="2:32">
      <c r="B29" s="14"/>
      <c r="C29" s="14"/>
      <c r="D29" s="14"/>
    </row>
    <row r="30" spans="2:32">
      <c r="B30" s="18" t="s">
        <v>87</v>
      </c>
      <c r="C30" s="14"/>
      <c r="D30" s="14"/>
    </row>
    <row r="31" spans="2:32">
      <c r="B31" s="14"/>
      <c r="C31" s="18" t="s">
        <v>88</v>
      </c>
      <c r="D31" s="17">
        <f>D15*D28^10+D16*D28^9+D17*D28^8+D18*D28^7+D19*D28^6+D20*D28^5+D21*D28^4+D22*D28^3+D23*D28^2+D24*D28+D25</f>
        <v>263.15731240729292</v>
      </c>
    </row>
    <row r="32" spans="2:32">
      <c r="B32" s="14"/>
      <c r="C32" s="18" t="s">
        <v>89</v>
      </c>
      <c r="D32" s="17">
        <f>D31-273.16</f>
        <v>-10.002687592707105</v>
      </c>
    </row>
    <row r="41" spans="6:32">
      <c r="F41" s="16"/>
    </row>
    <row r="42" spans="6:32">
      <c r="F42" s="16"/>
    </row>
    <row r="43" spans="6:32">
      <c r="F43" s="16"/>
    </row>
    <row r="44" spans="6:32"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6:32"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</row>
    <row r="46" spans="6:32"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</row>
    <row r="47" spans="6:32"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</row>
    <row r="48" spans="6:32"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7:25"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7:25"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7:25"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</row>
    <row r="52" spans="7:25">
      <c r="G52" s="16"/>
      <c r="H52" s="16"/>
      <c r="I52" s="16"/>
      <c r="J52" s="16"/>
      <c r="K52" s="16"/>
      <c r="L52" s="16"/>
      <c r="M52" s="16"/>
    </row>
    <row r="53" spans="7:25">
      <c r="G53" s="16"/>
      <c r="Y53" s="16"/>
    </row>
    <row r="54" spans="7:25">
      <c r="G54" s="16"/>
      <c r="Y54" s="16"/>
    </row>
    <row r="55" spans="7:25">
      <c r="G55" s="16"/>
      <c r="Y55" s="16"/>
    </row>
    <row r="56" spans="7:25">
      <c r="G56" s="16"/>
      <c r="Y56" s="16"/>
    </row>
    <row r="57" spans="7:25">
      <c r="G57" s="16"/>
      <c r="Y57" s="16"/>
    </row>
    <row r="58" spans="7:25">
      <c r="G58" s="16"/>
      <c r="Y58" s="16"/>
    </row>
    <row r="59" spans="7:25">
      <c r="G59" s="16"/>
      <c r="Y59" s="16"/>
    </row>
    <row r="60" spans="7:25">
      <c r="G60" s="16"/>
      <c r="Y60" s="16"/>
    </row>
    <row r="61" spans="7:25">
      <c r="G61" s="16"/>
      <c r="Y61" s="16"/>
    </row>
    <row r="62" spans="7:25">
      <c r="G62" s="16"/>
      <c r="Y62" s="16"/>
    </row>
    <row r="63" spans="7:25">
      <c r="G63" s="16"/>
      <c r="Y63" s="16"/>
    </row>
    <row r="64" spans="7:25">
      <c r="G64" s="16"/>
      <c r="Y64" s="16"/>
    </row>
    <row r="65" spans="25:25">
      <c r="Y65" s="16"/>
    </row>
    <row r="66" spans="25:25">
      <c r="Y66" s="16"/>
    </row>
    <row r="67" spans="25:25">
      <c r="Y67" s="16"/>
    </row>
    <row r="68" spans="25:25">
      <c r="Y68" s="16"/>
    </row>
    <row r="69" spans="25:25">
      <c r="Y69" s="16"/>
    </row>
    <row r="70" spans="25:25">
      <c r="Y70" s="16"/>
    </row>
    <row r="71" spans="25:25">
      <c r="Y71" s="16"/>
    </row>
    <row r="72" spans="25:25">
      <c r="Y72" s="16"/>
    </row>
    <row r="73" spans="25:25">
      <c r="Y73" s="16"/>
    </row>
  </sheetData>
  <sheetProtection password="9CBB" sheet="1" objects="1" scenarios="1"/>
  <dataValidations count="2">
    <dataValidation type="decimal" allowBlank="1" showInputMessage="1" showErrorMessage="1" sqref="C6">
      <formula1>1</formula1>
      <formula2>105</formula2>
    </dataValidation>
    <dataValidation type="decimal" allowBlank="1" showInputMessage="1" showErrorMessage="1" sqref="C5">
      <formula1>-70</formula1>
      <formula2>40</formula2>
    </dataValidation>
  </dataValidations>
  <pageMargins left="0.75" right="0.75" top="1" bottom="1" header="0.5" footer="0.5"/>
  <pageSetup orientation="portrait" horizontalDpi="4294967292" verticalDpi="4294967292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50"/>
  <sheetViews>
    <sheetView tabSelected="1" workbookViewId="0">
      <selection activeCell="Z34" sqref="Z34"/>
    </sheetView>
  </sheetViews>
  <sheetFormatPr baseColWidth="10" defaultRowHeight="15" x14ac:dyDescent="0"/>
  <cols>
    <col min="2" max="2" width="6.83203125" customWidth="1"/>
    <col min="3" max="3" width="10.5" customWidth="1"/>
    <col min="4" max="4" width="39.1640625" customWidth="1"/>
    <col min="5" max="5" width="5.5" customWidth="1"/>
    <col min="6" max="6" width="5.33203125" customWidth="1"/>
    <col min="7" max="7" width="12.83203125" customWidth="1"/>
    <col min="8" max="9" width="9" customWidth="1"/>
    <col min="10" max="10" width="9" bestFit="1" customWidth="1"/>
    <col min="11" max="11" width="9" customWidth="1"/>
    <col min="12" max="12" width="9" bestFit="1" customWidth="1"/>
    <col min="13" max="13" width="9" customWidth="1"/>
    <col min="14" max="14" width="9" bestFit="1" customWidth="1"/>
    <col min="15" max="15" width="9" customWidth="1"/>
    <col min="16" max="16" width="9" bestFit="1" customWidth="1"/>
    <col min="17" max="17" width="9" customWidth="1"/>
    <col min="18" max="18" width="9" bestFit="1" customWidth="1"/>
    <col min="19" max="19" width="9" customWidth="1"/>
    <col min="20" max="20" width="9" bestFit="1" customWidth="1"/>
    <col min="21" max="21" width="9" customWidth="1"/>
    <col min="22" max="22" width="9" bestFit="1" customWidth="1"/>
    <col min="23" max="23" width="9" customWidth="1"/>
    <col min="24" max="24" width="9" bestFit="1" customWidth="1"/>
    <col min="25" max="25" width="9" customWidth="1"/>
    <col min="26" max="26" width="9" bestFit="1" customWidth="1"/>
    <col min="27" max="27" width="9" customWidth="1"/>
    <col min="28" max="28" width="9" bestFit="1" customWidth="1"/>
    <col min="29" max="29" width="8.83203125" customWidth="1"/>
    <col min="30" max="30" width="2.6640625" customWidth="1"/>
    <col min="31" max="31" width="9" customWidth="1"/>
    <col min="32" max="32" width="2.6640625" customWidth="1"/>
    <col min="33" max="33" width="9" customWidth="1"/>
    <col min="34" max="34" width="2.6640625" customWidth="1"/>
    <col min="35" max="35" width="9" customWidth="1"/>
    <col min="36" max="36" width="2.6640625" customWidth="1"/>
    <col min="37" max="37" width="9" customWidth="1"/>
    <col min="38" max="38" width="2.6640625" customWidth="1"/>
    <col min="39" max="39" width="9" customWidth="1"/>
    <col min="40" max="40" width="2.6640625" customWidth="1"/>
    <col min="41" max="41" width="9" customWidth="1"/>
    <col min="42" max="42" width="2.6640625" customWidth="1"/>
    <col min="43" max="43" width="9" customWidth="1"/>
    <col min="44" max="44" width="2.6640625" customWidth="1"/>
    <col min="45" max="45" width="9" customWidth="1"/>
    <col min="46" max="46" width="2.6640625" customWidth="1"/>
    <col min="47" max="47" width="9" customWidth="1"/>
    <col min="48" max="48" width="2.6640625" customWidth="1"/>
    <col min="49" max="49" width="8.83203125" customWidth="1"/>
    <col min="50" max="50" width="2.83203125" customWidth="1"/>
    <col min="51" max="85" width="9.33203125" customWidth="1"/>
    <col min="86" max="86" width="9" customWidth="1"/>
  </cols>
  <sheetData>
    <row r="2" spans="2:28" ht="21" thickBot="1">
      <c r="B2" s="15" t="s">
        <v>80</v>
      </c>
      <c r="C2" s="15"/>
      <c r="D2" s="15"/>
      <c r="E2" s="15"/>
    </row>
    <row r="3" spans="2:28" ht="16" thickTop="1"/>
    <row r="4" spans="2:28">
      <c r="B4" s="2" t="s">
        <v>1</v>
      </c>
      <c r="C4" s="6"/>
      <c r="D4" s="7"/>
      <c r="G4" s="1" t="s">
        <v>90</v>
      </c>
    </row>
    <row r="5" spans="2:28">
      <c r="B5" s="21" t="s">
        <v>2</v>
      </c>
      <c r="C5" s="22">
        <v>10</v>
      </c>
      <c r="D5" s="21" t="s">
        <v>92</v>
      </c>
      <c r="G5" s="12" t="s">
        <v>37</v>
      </c>
      <c r="H5" s="12" t="s">
        <v>119</v>
      </c>
      <c r="I5" s="12" t="s">
        <v>120</v>
      </c>
      <c r="J5" s="12" t="s">
        <v>121</v>
      </c>
      <c r="K5" s="12" t="s">
        <v>122</v>
      </c>
      <c r="L5" s="12" t="s">
        <v>123</v>
      </c>
      <c r="M5" s="12" t="s">
        <v>124</v>
      </c>
      <c r="N5" s="12" t="s">
        <v>125</v>
      </c>
      <c r="O5" s="12" t="s">
        <v>126</v>
      </c>
      <c r="P5" s="12" t="s">
        <v>127</v>
      </c>
      <c r="Q5" s="12" t="s">
        <v>128</v>
      </c>
      <c r="R5" s="12" t="s">
        <v>129</v>
      </c>
      <c r="S5" s="12" t="s">
        <v>130</v>
      </c>
      <c r="T5" s="12" t="s">
        <v>131</v>
      </c>
      <c r="U5" s="12" t="s">
        <v>132</v>
      </c>
      <c r="V5" s="12" t="s">
        <v>133</v>
      </c>
      <c r="W5" s="12" t="s">
        <v>134</v>
      </c>
      <c r="X5" s="12" t="s">
        <v>135</v>
      </c>
      <c r="Y5" s="12" t="s">
        <v>136</v>
      </c>
      <c r="Z5" s="12" t="s">
        <v>137</v>
      </c>
      <c r="AA5" s="12" t="s">
        <v>138</v>
      </c>
      <c r="AB5" s="12" t="s">
        <v>139</v>
      </c>
    </row>
    <row r="6" spans="2:28">
      <c r="B6" s="7" t="s">
        <v>4</v>
      </c>
      <c r="C6" s="22">
        <v>100</v>
      </c>
      <c r="D6" s="21" t="s">
        <v>93</v>
      </c>
      <c r="G6" s="11" t="s">
        <v>96</v>
      </c>
      <c r="H6" s="16">
        <v>-9.3908762895441406E-52</v>
      </c>
      <c r="I6" s="16">
        <v>-5.9085715116798397E-49</v>
      </c>
      <c r="J6" s="16">
        <v>-1.5478036596036099E-46</v>
      </c>
      <c r="K6" s="16">
        <v>-2.08937933781715E-44</v>
      </c>
      <c r="L6" s="16">
        <v>-1.31876493666952E-42</v>
      </c>
      <c r="M6" s="16">
        <v>8.9522619006845694E-42</v>
      </c>
      <c r="N6" s="16">
        <v>7.0917062523033304E-39</v>
      </c>
      <c r="O6" s="16">
        <v>3.7568630155115998E-37</v>
      </c>
      <c r="P6" s="16">
        <v>-3.7172167003763898E-36</v>
      </c>
      <c r="Q6" s="16">
        <v>-1.02267746062105E-33</v>
      </c>
      <c r="R6" s="16">
        <v>-2.4172337070362799E-32</v>
      </c>
      <c r="S6" s="16">
        <v>8.8996661126967794E-31</v>
      </c>
      <c r="T6" s="16">
        <v>4.4696089350008801E-29</v>
      </c>
      <c r="U6" s="16">
        <v>-2.2331708057304E-29</v>
      </c>
      <c r="V6" s="16">
        <v>-2.71806164043108E-26</v>
      </c>
      <c r="W6" s="16">
        <v>-3.2667409587838698E-25</v>
      </c>
      <c r="X6" s="16">
        <v>4.3156570626408802E-24</v>
      </c>
      <c r="Y6" s="16">
        <v>1.48216377550979E-22</v>
      </c>
      <c r="Z6" s="16">
        <v>-7.5899794990844203E-22</v>
      </c>
      <c r="AA6" s="16">
        <v>-9.3707938061211803E-21</v>
      </c>
      <c r="AB6" s="16">
        <v>1.2264725111485799E-18</v>
      </c>
    </row>
    <row r="7" spans="2:28">
      <c r="B7" s="8"/>
      <c r="C7" s="8"/>
      <c r="D7" s="8"/>
      <c r="G7" s="11" t="s">
        <v>97</v>
      </c>
      <c r="H7" s="16">
        <v>-3.1726573562089299E-49</v>
      </c>
      <c r="I7" s="16">
        <v>-1.99249249782062E-46</v>
      </c>
      <c r="J7" s="16">
        <v>-5.2069043786777402E-44</v>
      </c>
      <c r="K7" s="16">
        <v>-7.0029854450670706E-42</v>
      </c>
      <c r="L7" s="16">
        <v>-4.3837901268960601E-40</v>
      </c>
      <c r="M7" s="16">
        <v>3.4336294965258799E-39</v>
      </c>
      <c r="N7" s="16">
        <v>2.3885408416628601E-36</v>
      </c>
      <c r="O7" s="16">
        <v>1.2450818849766E-34</v>
      </c>
      <c r="P7" s="16">
        <v>-1.3531431971857901E-33</v>
      </c>
      <c r="Q7" s="16">
        <v>-3.4255284550315198E-31</v>
      </c>
      <c r="R7" s="16">
        <v>-7.8805552017053296E-30</v>
      </c>
      <c r="S7" s="16">
        <v>3.0183348796570799E-28</v>
      </c>
      <c r="T7" s="16">
        <v>1.4824483405119401E-26</v>
      </c>
      <c r="U7" s="16">
        <v>-1.14023991064796E-26</v>
      </c>
      <c r="V7" s="16">
        <v>-9.2126904256513296E-24</v>
      </c>
      <c r="W7" s="16">
        <v>-1.0711244672223499E-22</v>
      </c>
      <c r="X7" s="16">
        <v>1.7044385465225799E-21</v>
      </c>
      <c r="Y7" s="16">
        <v>4.47064938255879E-20</v>
      </c>
      <c r="Z7" s="16">
        <v>-3.29873919787794E-19</v>
      </c>
      <c r="AA7" s="16">
        <v>2.1411638637850199E-19</v>
      </c>
      <c r="AB7" s="16">
        <v>4.2984447709647801E-16</v>
      </c>
    </row>
    <row r="8" spans="2:28">
      <c r="B8" s="8"/>
      <c r="C8" s="8"/>
      <c r="D8" s="8"/>
      <c r="G8" s="11" t="s">
        <v>98</v>
      </c>
      <c r="H8" s="16">
        <v>-3.7534296826226499E-47</v>
      </c>
      <c r="I8" s="16">
        <v>-2.3487471725221798E-44</v>
      </c>
      <c r="J8" s="16">
        <v>-6.1089359902221805E-42</v>
      </c>
      <c r="K8" s="16">
        <v>-8.1572360139863606E-40</v>
      </c>
      <c r="L8" s="16">
        <v>-5.0240299714178496E-38</v>
      </c>
      <c r="M8" s="16">
        <v>4.9732168781045204E-37</v>
      </c>
      <c r="N8" s="16">
        <v>2.8080953436031598E-34</v>
      </c>
      <c r="O8" s="16">
        <v>1.4190907323089001E-32</v>
      </c>
      <c r="P8" s="16">
        <v>-1.81369529529304E-31</v>
      </c>
      <c r="Q8" s="16">
        <v>-3.9884017245115497E-29</v>
      </c>
      <c r="R8" s="16">
        <v>-8.6989553753167192E-28</v>
      </c>
      <c r="S8" s="16">
        <v>3.6069153290173502E-26</v>
      </c>
      <c r="T8" s="16">
        <v>1.6934746306167099E-24</v>
      </c>
      <c r="U8" s="16">
        <v>-2.50147347154602E-24</v>
      </c>
      <c r="V8" s="16">
        <v>-1.08946853416871E-21</v>
      </c>
      <c r="W8" s="16">
        <v>-1.16440484430366E-20</v>
      </c>
      <c r="X8" s="16">
        <v>2.3742275271284099E-19</v>
      </c>
      <c r="Y8" s="16">
        <v>4.2994610789654803E-18</v>
      </c>
      <c r="Z8" s="16">
        <v>-4.6515974013148701E-17</v>
      </c>
      <c r="AA8" s="16">
        <v>5.5027158163752602E-16</v>
      </c>
      <c r="AB8" s="16">
        <v>5.7403090761749901E-14</v>
      </c>
    </row>
    <row r="9" spans="2:28">
      <c r="B9" s="3" t="s">
        <v>5</v>
      </c>
      <c r="C9" s="9"/>
      <c r="D9" s="10"/>
      <c r="G9" s="11" t="s">
        <v>99</v>
      </c>
      <c r="H9" s="16">
        <v>-1.4213663012514299E-45</v>
      </c>
      <c r="I9" s="16">
        <v>-8.7798614107574802E-43</v>
      </c>
      <c r="J9" s="16">
        <v>-2.2445185563034099E-40</v>
      </c>
      <c r="K9" s="16">
        <v>-2.9178177578488998E-38</v>
      </c>
      <c r="L9" s="16">
        <v>-1.6865942736874E-36</v>
      </c>
      <c r="M9" s="16">
        <v>3.0787023889119298E-35</v>
      </c>
      <c r="N9" s="16">
        <v>1.03906701794902E-32</v>
      </c>
      <c r="O9" s="16">
        <v>4.6683297424669598E-31</v>
      </c>
      <c r="P9" s="16">
        <v>-9.6225303818875803E-30</v>
      </c>
      <c r="Q9" s="16">
        <v>-1.4293504186708999E-27</v>
      </c>
      <c r="R9" s="16">
        <v>-2.4909976404920801E-26</v>
      </c>
      <c r="S9" s="16">
        <v>1.42619791966005E-24</v>
      </c>
      <c r="T9" s="16">
        <v>5.6327420287229401E-23</v>
      </c>
      <c r="U9" s="16">
        <v>-2.7538623124316601E-22</v>
      </c>
      <c r="V9" s="16">
        <v>-4.0381262704195202E-20</v>
      </c>
      <c r="W9" s="16">
        <v>-2.8559981598356902E-19</v>
      </c>
      <c r="X9" s="16">
        <v>1.19903579075663E-17</v>
      </c>
      <c r="Y9" s="16">
        <v>6.10499474617115E-17</v>
      </c>
      <c r="Z9" s="16">
        <v>-2.4562794312231101E-15</v>
      </c>
      <c r="AA9" s="16">
        <v>8.4008196370214805E-14</v>
      </c>
      <c r="AB9" s="16">
        <v>3.5451158030237302E-12</v>
      </c>
    </row>
    <row r="10" spans="2:28">
      <c r="B10" s="20" t="s">
        <v>3</v>
      </c>
      <c r="C10" s="19">
        <f>D31</f>
        <v>9.9987220941965802</v>
      </c>
      <c r="D10" s="20" t="s">
        <v>81</v>
      </c>
      <c r="G10" s="11" t="s">
        <v>100</v>
      </c>
      <c r="H10" s="16">
        <v>5.03955216771784E-44</v>
      </c>
      <c r="I10" s="16">
        <v>3.2515758262521598E-41</v>
      </c>
      <c r="J10" s="16">
        <v>8.7903819608057197E-39</v>
      </c>
      <c r="K10" s="16">
        <v>1.2409872460233201E-36</v>
      </c>
      <c r="L10" s="16">
        <v>8.5737330526635504E-35</v>
      </c>
      <c r="M10" s="16">
        <v>3.3591029673539098E-34</v>
      </c>
      <c r="N10" s="16">
        <v>-3.9759067396335799E-31</v>
      </c>
      <c r="O10" s="16">
        <v>-2.49180254400934E-29</v>
      </c>
      <c r="P10" s="16">
        <v>1.4176180595459601E-29</v>
      </c>
      <c r="Q10" s="16">
        <v>5.9940255597296405E-26</v>
      </c>
      <c r="R10" s="16">
        <v>1.8285507953100202E-24</v>
      </c>
      <c r="S10" s="16">
        <v>-4.2283058602149202E-23</v>
      </c>
      <c r="T10" s="16">
        <v>-2.9163793814224899E-21</v>
      </c>
      <c r="U10" s="16">
        <v>-1.3574866673926599E-20</v>
      </c>
      <c r="V10" s="16">
        <v>1.58391375038794E-18</v>
      </c>
      <c r="W10" s="16">
        <v>2.94860038416765E-17</v>
      </c>
      <c r="X10" s="16">
        <v>-1.4500068633987999E-16</v>
      </c>
      <c r="Y10" s="16">
        <v>-1.31674101484948E-14</v>
      </c>
      <c r="Z10" s="16">
        <v>3.1089235369891299E-15</v>
      </c>
      <c r="AA10" s="16">
        <v>6.4050971209105303E-12</v>
      </c>
      <c r="AB10" s="16">
        <v>9.0485812980419403E-11</v>
      </c>
    </row>
    <row r="11" spans="2:28">
      <c r="G11" s="11" t="s">
        <v>101</v>
      </c>
      <c r="H11" s="16">
        <v>4.6807695587092001E-42</v>
      </c>
      <c r="I11" s="16">
        <v>2.9435865734259097E-39</v>
      </c>
      <c r="J11" s="16">
        <v>7.7048319023616204E-37</v>
      </c>
      <c r="K11" s="16">
        <v>1.0384440065432101E-34</v>
      </c>
      <c r="L11" s="16">
        <v>6.5266012497600101E-33</v>
      </c>
      <c r="M11" s="16">
        <v>-4.7813061053807599E-32</v>
      </c>
      <c r="N11" s="16">
        <v>-3.52564055609052E-29</v>
      </c>
      <c r="O11" s="16">
        <v>-1.8447395491234301E-27</v>
      </c>
      <c r="P11" s="16">
        <v>1.9420713937916699E-26</v>
      </c>
      <c r="Q11" s="16">
        <v>5.0220370749427702E-24</v>
      </c>
      <c r="R11" s="16">
        <v>1.16672830310033E-22</v>
      </c>
      <c r="S11" s="16">
        <v>-4.3260879924631198E-21</v>
      </c>
      <c r="T11" s="16">
        <v>-2.18873008058644E-19</v>
      </c>
      <c r="U11" s="16">
        <v>-3.4311877524893302E-20</v>
      </c>
      <c r="V11" s="16">
        <v>1.3974871169299799E-16</v>
      </c>
      <c r="W11" s="16">
        <v>1.7065123172907599E-15</v>
      </c>
      <c r="X11" s="16">
        <v>-3.07545971006869E-14</v>
      </c>
      <c r="Y11" s="16">
        <v>-6.5476350853545897E-13</v>
      </c>
      <c r="Z11" s="16">
        <v>5.4999381709004301E-12</v>
      </c>
      <c r="AA11" s="16">
        <v>3.5981858224454501E-10</v>
      </c>
      <c r="AB11" s="16">
        <v>3.0392513847901998E-9</v>
      </c>
    </row>
    <row r="12" spans="2:28">
      <c r="G12" s="11" t="s">
        <v>102</v>
      </c>
      <c r="H12" s="16">
        <v>3.3397725272757702E-41</v>
      </c>
      <c r="I12" s="16">
        <v>1.96409796923227E-38</v>
      </c>
      <c r="J12" s="16">
        <v>4.6807312502815497E-36</v>
      </c>
      <c r="K12" s="16">
        <v>5.3878286983175198E-34</v>
      </c>
      <c r="L12" s="16">
        <v>2.1314727460677899E-32</v>
      </c>
      <c r="M12" s="16">
        <v>-1.6994928539395699E-30</v>
      </c>
      <c r="N12" s="16">
        <v>-2.18371418828154E-28</v>
      </c>
      <c r="O12" s="16">
        <v>-4.7980635804724202E-27</v>
      </c>
      <c r="P12" s="16">
        <v>4.4492453017694597E-25</v>
      </c>
      <c r="Q12" s="16">
        <v>2.5351333288822601E-23</v>
      </c>
      <c r="R12" s="16">
        <v>-1.02509976740835E-22</v>
      </c>
      <c r="S12" s="16">
        <v>-3.6428852079418402E-20</v>
      </c>
      <c r="T12" s="16">
        <v>-6.2443488151668397E-19</v>
      </c>
      <c r="U12" s="16">
        <v>2.0101058708051699E-17</v>
      </c>
      <c r="V12" s="16">
        <v>8.4521379835831398E-16</v>
      </c>
      <c r="W12" s="16">
        <v>-3.0220550581068799E-15</v>
      </c>
      <c r="X12" s="16">
        <v>-5.2577842737745704E-13</v>
      </c>
      <c r="Y12" s="16">
        <v>-1.9164665294883101E-12</v>
      </c>
      <c r="Z12" s="16">
        <v>2.7089059088692298E-10</v>
      </c>
      <c r="AA12" s="16">
        <v>2.3579814295535599E-8</v>
      </c>
      <c r="AB12" s="16">
        <v>4.9064363501852303E-7</v>
      </c>
    </row>
    <row r="13" spans="2:28">
      <c r="B13" s="14" t="s">
        <v>38</v>
      </c>
      <c r="C13" s="14"/>
      <c r="D13" s="14"/>
      <c r="G13" s="11" t="s">
        <v>103</v>
      </c>
      <c r="H13" s="16">
        <v>-3.3912842121239301E-39</v>
      </c>
      <c r="I13" s="16">
        <v>-2.16068010033698E-36</v>
      </c>
      <c r="J13" s="16">
        <v>-5.7490771282964203E-34</v>
      </c>
      <c r="K13" s="16">
        <v>-7.93231060169051E-32</v>
      </c>
      <c r="L13" s="16">
        <v>-5.23120830633717E-30</v>
      </c>
      <c r="M13" s="16">
        <v>8.3886136704901305E-30</v>
      </c>
      <c r="N13" s="16">
        <v>2.6243270910214597E-26</v>
      </c>
      <c r="O13" s="16">
        <v>1.49875057043671E-24</v>
      </c>
      <c r="P13" s="16">
        <v>-8.2981179832676107E-24</v>
      </c>
      <c r="Q13" s="16">
        <v>-3.8366251488840099E-21</v>
      </c>
      <c r="R13" s="16">
        <v>-1.02154787320287E-19</v>
      </c>
      <c r="S13" s="16">
        <v>3.0083749887385098E-18</v>
      </c>
      <c r="T13" s="16">
        <v>1.75946449147074E-16</v>
      </c>
      <c r="U13" s="16">
        <v>4.24728318976094E-16</v>
      </c>
      <c r="V13" s="16">
        <v>-1.03443579038018E-13</v>
      </c>
      <c r="W13" s="16">
        <v>-1.42154650682086E-12</v>
      </c>
      <c r="X13" s="16">
        <v>1.3161880752109E-11</v>
      </c>
      <c r="Y13" s="16">
        <v>2.25883706151128E-10</v>
      </c>
      <c r="Z13" s="16">
        <v>1.73068395604365E-8</v>
      </c>
      <c r="AA13" s="16">
        <v>1.1113413383166801E-6</v>
      </c>
      <c r="AB13" s="16">
        <v>6.1647951142424195E-5</v>
      </c>
    </row>
    <row r="14" spans="2:28">
      <c r="B14" s="18" t="s">
        <v>104</v>
      </c>
      <c r="C14" s="14"/>
      <c r="D14" s="14"/>
      <c r="G14" s="11" t="s">
        <v>105</v>
      </c>
      <c r="H14" s="16">
        <v>-4.1906112768600102E-38</v>
      </c>
      <c r="I14" s="16">
        <v>-2.5932977748661699E-35</v>
      </c>
      <c r="J14" s="16">
        <v>-6.6436446463380996E-33</v>
      </c>
      <c r="K14" s="16">
        <v>-8.6606397833355706E-31</v>
      </c>
      <c r="L14" s="16">
        <v>-5.0390586781764703E-29</v>
      </c>
      <c r="M14" s="16">
        <v>8.6243541824496101E-28</v>
      </c>
      <c r="N14" s="16">
        <v>3.0389220162850601E-25</v>
      </c>
      <c r="O14" s="16">
        <v>1.36800172399469E-23</v>
      </c>
      <c r="P14" s="16">
        <v>-2.74147178594108E-22</v>
      </c>
      <c r="Q14" s="16">
        <v>-4.0879562143660803E-20</v>
      </c>
      <c r="R14" s="16">
        <v>-7.11239549158312E-19</v>
      </c>
      <c r="S14" s="16">
        <v>3.9545837346539598E-17</v>
      </c>
      <c r="T14" s="16">
        <v>1.5651774830140701E-15</v>
      </c>
      <c r="U14" s="16">
        <v>-6.7215506711705603E-15</v>
      </c>
      <c r="V14" s="16">
        <v>-1.02759877530862E-12</v>
      </c>
      <c r="W14" s="16">
        <v>-5.6134801048452101E-12</v>
      </c>
      <c r="X14" s="16">
        <v>-1.5985812178062501E-12</v>
      </c>
      <c r="Y14" s="16">
        <v>-6.4145562818259096E-9</v>
      </c>
      <c r="Z14" s="16">
        <v>8.5903370778584703E-7</v>
      </c>
      <c r="AA14" s="16">
        <v>6.08004939411752E-5</v>
      </c>
      <c r="AB14" s="16">
        <v>2.5970644681118501E-3</v>
      </c>
    </row>
    <row r="15" spans="2:28">
      <c r="B15" s="14"/>
      <c r="C15" s="18" t="s">
        <v>106</v>
      </c>
      <c r="D15" s="17">
        <f>H6*C$5^20+I6*C$5^19+J6*C$5^18+K6*C$5^17+L6*C$5^16+M6*C$5^15+N6*C$5^14+O6*C$5^13+P6*C$5^12+Q6*C$5^11+R6*C$5^10+S6*C$5^9+T6*C$5^8+U6*C$5^7+V6*C$5^6+W6*C$5^5+X6*C$5^4+Y6*C$5^3+Z6*C$5^2+AA6*C$5+AB6</f>
        <v>1.1931827099620847E-18</v>
      </c>
      <c r="G15" s="11" t="s">
        <v>107</v>
      </c>
      <c r="H15" s="16">
        <v>5.9906763506400198E-37</v>
      </c>
      <c r="I15" s="16">
        <v>3.8764651167633401E-34</v>
      </c>
      <c r="J15" s="16">
        <v>1.0510817297579301E-31</v>
      </c>
      <c r="K15" s="16">
        <v>1.4878941166139401E-29</v>
      </c>
      <c r="L15" s="16">
        <v>1.0291585098896601E-27</v>
      </c>
      <c r="M15" s="16">
        <v>3.6447423507480198E-27</v>
      </c>
      <c r="N15" s="16">
        <v>-4.8402088149008E-24</v>
      </c>
      <c r="O15" s="16">
        <v>-3.01954204557901E-22</v>
      </c>
      <c r="P15" s="16">
        <v>3.5298654393093301E-22</v>
      </c>
      <c r="Q15" s="16">
        <v>7.4106918695209303E-19</v>
      </c>
      <c r="R15" s="16">
        <v>2.24498320077517E-17</v>
      </c>
      <c r="S15" s="16">
        <v>-5.5017940484223098E-16</v>
      </c>
      <c r="T15" s="16">
        <v>-3.81649905979488E-14</v>
      </c>
      <c r="U15" s="16">
        <v>-1.18315686380842E-13</v>
      </c>
      <c r="V15" s="16">
        <v>2.7959028000219501E-11</v>
      </c>
      <c r="W15" s="16">
        <v>2.9669536580716998E-10</v>
      </c>
      <c r="X15" s="16">
        <v>-2.10825478923145E-8</v>
      </c>
      <c r="Y15" s="16">
        <v>-2.95372070091968E-7</v>
      </c>
      <c r="Z15" s="16">
        <v>8.0413053974069901E-5</v>
      </c>
      <c r="AA15" s="16">
        <v>1.24962575008663E-3</v>
      </c>
      <c r="AB15" s="16">
        <v>0.32630364787097899</v>
      </c>
    </row>
    <row r="16" spans="2:28">
      <c r="B16" s="14"/>
      <c r="C16" s="18" t="s">
        <v>108</v>
      </c>
      <c r="D16" s="17">
        <f t="shared" ref="D16:D25" si="0">H7*C$5^20+I7*C$5^19+J7*C$5^18+K7*C$5^17+L7*C$5^16+M7*C$5^15+N7*C$5^14+O7*C$5^13+P7*C$5^12+Q7*C$5^11+R7*C$5^10+S7*C$5^9+T7*C$5^8+U7*C$5^7+V7*C$5^6+W7*C$5^5+X7*C$5^4+Y7*C$5^3+Z7*C$5^2+AA7*C$5+AB7</f>
        <v>4.423825192634875E-16</v>
      </c>
      <c r="G16" s="11" t="s">
        <v>109</v>
      </c>
      <c r="H16" s="16">
        <v>3.9025327111726699E-36</v>
      </c>
      <c r="I16" s="16">
        <v>2.4686235166070001E-33</v>
      </c>
      <c r="J16" s="16">
        <v>6.5034314891101796E-31</v>
      </c>
      <c r="K16" s="16">
        <v>8.82164755462077E-29</v>
      </c>
      <c r="L16" s="16">
        <v>5.5608342586418302E-27</v>
      </c>
      <c r="M16" s="16">
        <v>-4.75157021251096E-26</v>
      </c>
      <c r="N16" s="16">
        <v>-3.1294836211389501E-23</v>
      </c>
      <c r="O16" s="16">
        <v>-1.6246308637030301E-21</v>
      </c>
      <c r="P16" s="16">
        <v>2.1913294507861501E-20</v>
      </c>
      <c r="Q16" s="16">
        <v>4.8845276290598999E-18</v>
      </c>
      <c r="R16" s="16">
        <v>1.02435972161736E-16</v>
      </c>
      <c r="S16" s="16">
        <v>-5.9715540998169896E-15</v>
      </c>
      <c r="T16" s="16">
        <v>-2.6066813064701999E-13</v>
      </c>
      <c r="U16" s="16">
        <v>5.8223890992169403E-12</v>
      </c>
      <c r="V16" s="16">
        <v>4.3292462130329501E-10</v>
      </c>
      <c r="W16" s="16">
        <v>-1.28927655608161E-8</v>
      </c>
      <c r="X16" s="16">
        <v>-1.26832754511626E-6</v>
      </c>
      <c r="Y16" s="16">
        <v>5.0205221892929301E-5</v>
      </c>
      <c r="Z16" s="16">
        <v>7.41858668787826E-3</v>
      </c>
      <c r="AA16" s="16">
        <v>0.55043574523544103</v>
      </c>
      <c r="AB16" s="16">
        <v>44.240742527125697</v>
      </c>
    </row>
    <row r="17" spans="1:32">
      <c r="B17" s="14"/>
      <c r="C17" s="18" t="s">
        <v>110</v>
      </c>
      <c r="D17" s="17">
        <f t="shared" si="0"/>
        <v>6.2841727456464277E-14</v>
      </c>
    </row>
    <row r="18" spans="1:32">
      <c r="B18" s="14"/>
      <c r="C18" s="14" t="s">
        <v>111</v>
      </c>
      <c r="D18" s="17">
        <f t="shared" si="0"/>
        <v>4.2554912443046926E-12</v>
      </c>
    </row>
    <row r="19" spans="1:32">
      <c r="B19" s="14"/>
      <c r="C19" s="14" t="s">
        <v>112</v>
      </c>
      <c r="D19" s="17">
        <f t="shared" si="0"/>
        <v>1.4431711009927648E-10</v>
      </c>
      <c r="G19" s="1" t="s">
        <v>91</v>
      </c>
    </row>
    <row r="20" spans="1:32">
      <c r="B20" s="14"/>
      <c r="C20" s="14" t="s">
        <v>113</v>
      </c>
      <c r="D20" s="17">
        <f t="shared" si="0"/>
        <v>6.5106313889581268E-9</v>
      </c>
      <c r="G20" s="12" t="s">
        <v>52</v>
      </c>
      <c r="H20" s="12" t="s">
        <v>140</v>
      </c>
      <c r="I20" s="12" t="s">
        <v>141</v>
      </c>
      <c r="J20" s="12" t="s">
        <v>142</v>
      </c>
      <c r="K20" s="12" t="s">
        <v>143</v>
      </c>
      <c r="L20" s="12" t="s">
        <v>144</v>
      </c>
      <c r="M20" s="12" t="s">
        <v>145</v>
      </c>
      <c r="N20" s="12" t="s">
        <v>146</v>
      </c>
      <c r="O20" s="12" t="s">
        <v>147</v>
      </c>
      <c r="P20" s="12" t="s">
        <v>148</v>
      </c>
      <c r="Q20" s="12" t="s">
        <v>149</v>
      </c>
      <c r="R20" s="12" t="s">
        <v>150</v>
      </c>
      <c r="S20" s="12" t="s">
        <v>151</v>
      </c>
      <c r="T20" s="12" t="s">
        <v>152</v>
      </c>
      <c r="U20" s="12" t="s">
        <v>153</v>
      </c>
      <c r="V20" s="12" t="s">
        <v>154</v>
      </c>
      <c r="W20" s="12" t="s">
        <v>155</v>
      </c>
      <c r="X20" s="12" t="s">
        <v>156</v>
      </c>
      <c r="Y20" s="12" t="s">
        <v>157</v>
      </c>
      <c r="Z20" s="12" t="s">
        <v>158</v>
      </c>
      <c r="AA20" s="12" t="s">
        <v>159</v>
      </c>
      <c r="AB20" s="12" t="s">
        <v>160</v>
      </c>
      <c r="AC20" s="4"/>
    </row>
    <row r="21" spans="1:32">
      <c r="B21" s="14"/>
      <c r="C21" s="14" t="s">
        <v>114</v>
      </c>
      <c r="D21" s="17">
        <f t="shared" si="0"/>
        <v>7.4700361651143266E-7</v>
      </c>
      <c r="G21" s="11" t="s">
        <v>53</v>
      </c>
      <c r="H21" s="16">
        <v>1.23251015754147E-33</v>
      </c>
      <c r="I21" s="16">
        <v>-1.0721390246182501E-30</v>
      </c>
      <c r="J21" s="16">
        <v>4.0199136174711502E-28</v>
      </c>
      <c r="K21" s="16">
        <v>-8.1764448561927405E-26</v>
      </c>
      <c r="L21" s="16">
        <v>8.7078338364904101E-24</v>
      </c>
      <c r="M21" s="16">
        <v>-1.6359113723498901E-22</v>
      </c>
      <c r="N21" s="16">
        <v>-8.0456828426522905E-20</v>
      </c>
      <c r="O21" s="16">
        <v>9.5410841139596207E-18</v>
      </c>
      <c r="P21" s="16">
        <v>9.3724524261645907E-18</v>
      </c>
      <c r="Q21" s="16">
        <v>-1.1829244271716501E-13</v>
      </c>
      <c r="R21" s="16">
        <v>1.6117788295020199E-11</v>
      </c>
      <c r="S21" s="16">
        <v>-1.2529662964283E-9</v>
      </c>
      <c r="T21" s="16">
        <v>6.6128237217847604E-8</v>
      </c>
      <c r="U21" s="16">
        <v>-2.4866239945504902E-6</v>
      </c>
      <c r="V21" s="16">
        <v>6.7384073430151598E-5</v>
      </c>
      <c r="W21" s="16">
        <v>-1.30991908529437E-3</v>
      </c>
      <c r="X21" s="16">
        <v>1.8086852126936798E-2</v>
      </c>
      <c r="Y21" s="16">
        <v>-0.17575311482087999</v>
      </c>
      <c r="Z21" s="16">
        <v>1.1802959329810501</v>
      </c>
      <c r="AA21" s="16">
        <v>-7.5141314238486299</v>
      </c>
      <c r="AB21" s="16">
        <v>56.368443327575498</v>
      </c>
      <c r="AD21" s="4"/>
      <c r="AE21" s="4"/>
      <c r="AF21" s="5"/>
    </row>
    <row r="22" spans="1:32">
      <c r="B22" s="14"/>
      <c r="C22" s="14" t="s">
        <v>115</v>
      </c>
      <c r="D22" s="17">
        <f t="shared" si="0"/>
        <v>7.4627407119554054E-5</v>
      </c>
    </row>
    <row r="23" spans="1:32">
      <c r="B23" s="14"/>
      <c r="C23" s="14" t="s">
        <v>116</v>
      </c>
      <c r="D23" s="17">
        <f t="shared" si="0"/>
        <v>3.2830708304568499E-3</v>
      </c>
    </row>
    <row r="24" spans="1:32">
      <c r="B24" s="14"/>
      <c r="C24" s="14" t="s">
        <v>117</v>
      </c>
      <c r="D24" s="17">
        <f t="shared" si="0"/>
        <v>0.34638738741968533</v>
      </c>
    </row>
    <row r="25" spans="1:32">
      <c r="B25" s="14"/>
      <c r="C25" s="14" t="s">
        <v>118</v>
      </c>
      <c r="D25" s="17">
        <f t="shared" si="0"/>
        <v>50.523651943666323</v>
      </c>
    </row>
    <row r="26" spans="1:32">
      <c r="B26" s="14"/>
      <c r="C26" s="14"/>
      <c r="D26" s="14"/>
    </row>
    <row r="27" spans="1:32">
      <c r="B27" s="18" t="s">
        <v>95</v>
      </c>
      <c r="C27" s="14"/>
      <c r="D27" s="14"/>
      <c r="G27" s="16"/>
    </row>
    <row r="28" spans="1:32">
      <c r="B28" s="14"/>
      <c r="C28" s="18" t="s">
        <v>83</v>
      </c>
      <c r="D28" s="17">
        <f>QrefCoeffs2[β20]*C6^20+QrefCoeffs2[β19]*C6^19+QrefCoeffs2[β18]*C6^18+QrefCoeffs2[β17]*C6^17+QrefCoeffs2[β16]*C6^16+QrefCoeffs2[β15]*C6^15+QrefCoeffs2[β14]*C6^14+QrefCoeffs2[β13]*C6^13+QrefCoeffs2[β12]*C6^12+QrefCoeffs2[β11]*C6^11+QrefCoeffs2[β10]*C6^10+QrefCoeffs2[β9]*C6^9+QrefCoeffs2[β8]*C6^8+QrefCoeffs2[β7]*C6^7+QrefCoeffs2[β6]*C6^6+QrefCoeffs2[β5]*C6^5+QrefCoeffs2[β4]*C6^4+QrefCoeffs2[β3]*C6^3+QrefCoeffs2[β2]*C6^2+QrefCoeffs2[β1]*C6+QrefCoeffs2[β0]</f>
        <v>-97.572411246721686</v>
      </c>
      <c r="G28" s="16"/>
    </row>
    <row r="29" spans="1:32">
      <c r="B29" s="14"/>
      <c r="C29" s="14"/>
      <c r="D29" s="14"/>
      <c r="G29" s="16"/>
    </row>
    <row r="30" spans="1:32">
      <c r="A30" s="13"/>
      <c r="B30" s="18" t="s">
        <v>94</v>
      </c>
      <c r="C30" s="14"/>
      <c r="D30" s="14"/>
      <c r="E30" s="13"/>
      <c r="F30" s="23"/>
      <c r="G30" s="16"/>
    </row>
    <row r="31" spans="1:32">
      <c r="A31" s="13"/>
      <c r="B31" s="24"/>
      <c r="C31" s="18" t="s">
        <v>84</v>
      </c>
      <c r="D31" s="25">
        <f>D15*D28^10+D16*D28^9+D17*D28^8+D18*D28^7+D19*D28^6+D20*D28^5+D21*D28^4+D22*D28^3+D23*D28^2+D24*D28+D25</f>
        <v>9.9987220941965802</v>
      </c>
      <c r="E31" s="13"/>
      <c r="F31" s="23"/>
      <c r="G31" s="16"/>
    </row>
    <row r="32" spans="1:32">
      <c r="A32" s="23"/>
      <c r="E32" s="23"/>
      <c r="F32" s="23"/>
      <c r="G32" s="16"/>
    </row>
    <row r="33" spans="7:53">
      <c r="G33" s="16"/>
    </row>
    <row r="34" spans="7:53">
      <c r="G34" s="16"/>
    </row>
    <row r="35" spans="7:53">
      <c r="G35" s="16"/>
    </row>
    <row r="36" spans="7:53">
      <c r="G36" s="16"/>
    </row>
    <row r="37" spans="7:53">
      <c r="G37" s="16"/>
    </row>
    <row r="38" spans="7:53">
      <c r="G38" s="16"/>
    </row>
    <row r="39" spans="7:53">
      <c r="G39" s="16"/>
    </row>
    <row r="40" spans="7:53">
      <c r="G40" s="16"/>
    </row>
    <row r="41" spans="7:53">
      <c r="G41" s="16"/>
    </row>
    <row r="42" spans="7:53">
      <c r="G42" s="16"/>
    </row>
    <row r="43" spans="7:53">
      <c r="G43" s="16"/>
    </row>
    <row r="44" spans="7:53">
      <c r="G44" s="16"/>
      <c r="H44" s="16"/>
    </row>
    <row r="45" spans="7:53">
      <c r="G45" s="16"/>
      <c r="H45" s="16"/>
    </row>
    <row r="46" spans="7:53"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</row>
    <row r="47" spans="7:53">
      <c r="G47" s="16"/>
    </row>
    <row r="49" spans="8:24"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8:24"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</sheetData>
  <sheetProtection password="9CBB" sheet="1" objects="1" scenarios="1"/>
  <dataValidations xWindow="166" yWindow="287" count="3">
    <dataValidation type="decimal" allowBlank="1" showInputMessage="1" showErrorMessage="1" sqref="C10">
      <formula1>-40</formula1>
      <formula2>40</formula2>
    </dataValidation>
    <dataValidation type="decimal" allowBlank="1" showInputMessage="1" showErrorMessage="1" promptTitle="Warning:" prompt="Variable upper limit on pressure. _x000d_Output is only valid for -100C&lt;θw&lt;40C" sqref="C6">
      <formula1>1</formula1>
      <formula2>105</formula2>
    </dataValidation>
    <dataValidation type="decimal" allowBlank="1" showInputMessage="1" showErrorMessage="1" sqref="C5">
      <formula1>-100</formula1>
      <formula2>40</formula2>
    </dataValidation>
  </dataValidations>
  <pageMargins left="0.75" right="0.75" top="1" bottom="1" header="0.5" footer="0.5"/>
  <pageSetup orientation="portrait" horizontalDpi="4294967292" verticalDpi="4294967292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T(θw,P)</vt:lpstr>
      <vt:lpstr>θw(T,P)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Nadya Moisseeva</dc:creator>
  <cp:lastModifiedBy>Nadya Moisseeva</cp:lastModifiedBy>
  <dcterms:created xsi:type="dcterms:W3CDTF">2017-05-16T23:42:55Z</dcterms:created>
  <dcterms:modified xsi:type="dcterms:W3CDTF">2017-06-29T23:40:34Z</dcterms:modified>
</cp:coreProperties>
</file>