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7-SEAS\NASA-CMS\Papers-reports\Bob Overview Synthesis\ACPD\REVISED\"/>
    </mc:Choice>
  </mc:AlternateContent>
  <bookViews>
    <workbookView xWindow="0" yWindow="0" windowWidth="20490" windowHeight="8340" firstSheet="1" activeTab="3"/>
  </bookViews>
  <sheets>
    <sheet name="TABLE S1 Field site details" sheetId="8" r:id="rId1"/>
    <sheet name="TABLE S2 2019 Prov EFs" sheetId="1" r:id="rId2"/>
    <sheet name="TABLE S3 FIELD LAB COMPILATION" sheetId="2" r:id="rId3"/>
    <sheet name="Fig S1 lab v field plot" sheetId="7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5" i="2" l="1"/>
  <c r="O51" i="2"/>
  <c r="O52" i="2"/>
  <c r="O60" i="2"/>
  <c r="O63" i="2"/>
  <c r="O65" i="2"/>
  <c r="O66" i="2"/>
  <c r="O74" i="2"/>
  <c r="O77" i="2"/>
  <c r="O78" i="2"/>
  <c r="O83" i="2"/>
  <c r="O85" i="2"/>
  <c r="O94" i="2"/>
  <c r="O95" i="2"/>
  <c r="O101" i="2"/>
  <c r="O104" i="2"/>
  <c r="O106" i="2"/>
  <c r="O108" i="2"/>
  <c r="O113" i="2"/>
  <c r="O114" i="2"/>
  <c r="O119" i="2"/>
  <c r="O120" i="2"/>
  <c r="O127" i="2"/>
  <c r="O128" i="2"/>
  <c r="O131" i="2"/>
  <c r="O135" i="2"/>
  <c r="O139" i="2"/>
  <c r="O141" i="2"/>
  <c r="O144" i="2"/>
  <c r="O145" i="2"/>
  <c r="O148" i="2"/>
  <c r="O149" i="2"/>
  <c r="O155" i="2"/>
  <c r="O158" i="2"/>
  <c r="O160" i="2"/>
  <c r="O161" i="2"/>
  <c r="O168" i="2"/>
  <c r="O170" i="2"/>
  <c r="O171" i="2"/>
  <c r="O173" i="2"/>
  <c r="O174" i="2"/>
  <c r="O178" i="2"/>
  <c r="O182" i="2"/>
  <c r="O183" i="2"/>
  <c r="O184" i="2"/>
  <c r="O187" i="2"/>
  <c r="O188" i="2"/>
  <c r="O190" i="2"/>
  <c r="O191" i="2"/>
  <c r="O200" i="2"/>
  <c r="O201" i="2"/>
  <c r="O203" i="2"/>
  <c r="O204" i="2"/>
  <c r="O207" i="2"/>
  <c r="O209" i="2"/>
  <c r="O215" i="2"/>
  <c r="O216" i="2"/>
  <c r="O217" i="2"/>
  <c r="O218" i="2"/>
  <c r="O223" i="2"/>
  <c r="O229" i="2"/>
  <c r="O230" i="2"/>
  <c r="O231" i="2"/>
  <c r="O233" i="2"/>
  <c r="O234" i="2"/>
  <c r="O238" i="2"/>
  <c r="O247" i="2"/>
  <c r="O248" i="2"/>
  <c r="O30" i="2"/>
  <c r="O34" i="2"/>
  <c r="O37" i="2"/>
  <c r="O42" i="2"/>
  <c r="O16" i="2"/>
  <c r="O14" i="2"/>
  <c r="O15" i="2"/>
  <c r="O18" i="2"/>
  <c r="O21" i="2"/>
  <c r="O26" i="2"/>
  <c r="O27" i="2"/>
  <c r="O13" i="2"/>
  <c r="O12" i="2"/>
  <c r="O9" i="2"/>
  <c r="O10" i="2"/>
  <c r="O8" i="2"/>
  <c r="M24" i="2"/>
  <c r="M25" i="2"/>
  <c r="M27" i="2"/>
  <c r="M31" i="2"/>
  <c r="M34" i="2"/>
  <c r="M39" i="2"/>
  <c r="M40" i="2"/>
  <c r="M45" i="2"/>
  <c r="M46" i="2"/>
  <c r="M47" i="2"/>
  <c r="M52" i="2"/>
  <c r="M53" i="2"/>
  <c r="M54" i="2"/>
  <c r="M55" i="2"/>
  <c r="M56" i="2"/>
  <c r="M61" i="2"/>
  <c r="M62" i="2"/>
  <c r="M66" i="2"/>
  <c r="M68" i="2"/>
  <c r="M70" i="2"/>
  <c r="M77" i="2"/>
  <c r="M78" i="2"/>
  <c r="M79" i="2"/>
  <c r="M85" i="2"/>
  <c r="M86" i="2"/>
  <c r="M87" i="2"/>
  <c r="M88" i="2"/>
  <c r="M89" i="2"/>
  <c r="M90" i="2"/>
  <c r="M91" i="2"/>
  <c r="M98" i="2"/>
  <c r="M99" i="2"/>
  <c r="M104" i="2"/>
  <c r="M108" i="2"/>
  <c r="M109" i="2"/>
  <c r="M121" i="2"/>
  <c r="M123" i="2"/>
  <c r="M124" i="2"/>
  <c r="M125" i="2"/>
  <c r="M131" i="2"/>
  <c r="M136" i="2"/>
  <c r="M146" i="2"/>
  <c r="M151" i="2"/>
  <c r="M158" i="2"/>
  <c r="M161" i="2"/>
  <c r="M162" i="2"/>
  <c r="M163" i="2"/>
  <c r="M164" i="2"/>
  <c r="M176" i="2"/>
  <c r="M181" i="2"/>
  <c r="M191" i="2"/>
  <c r="M192" i="2"/>
  <c r="M193" i="2"/>
  <c r="M194" i="2"/>
  <c r="M195" i="2"/>
  <c r="M196" i="2"/>
  <c r="M197" i="2"/>
  <c r="M198" i="2"/>
  <c r="M210" i="2"/>
  <c r="M224" i="2"/>
  <c r="M225" i="2"/>
  <c r="M227" i="2"/>
  <c r="M15" i="2"/>
  <c r="M16" i="2"/>
  <c r="M18" i="2"/>
  <c r="M19" i="2"/>
  <c r="M21" i="2"/>
  <c r="M14" i="2"/>
  <c r="M13" i="2"/>
  <c r="M12" i="2"/>
  <c r="M9" i="2"/>
  <c r="M10" i="2"/>
  <c r="M8" i="2"/>
  <c r="L249" i="2" l="1"/>
  <c r="Q12" i="1"/>
  <c r="L218" i="2" l="1"/>
  <c r="N247" i="2" l="1"/>
  <c r="N248" i="2"/>
  <c r="N65" i="2" l="1"/>
  <c r="N34" i="2"/>
  <c r="N27" i="2"/>
  <c r="N21" i="2"/>
  <c r="N18" i="2"/>
  <c r="N16" i="2"/>
  <c r="N15" i="2"/>
  <c r="N14" i="2"/>
  <c r="N13" i="2"/>
  <c r="L12" i="2" l="1"/>
  <c r="L10" i="2"/>
  <c r="L9" i="2"/>
  <c r="L8" i="2"/>
  <c r="N8" i="2"/>
  <c r="N161" i="2" l="1"/>
  <c r="N26" i="2"/>
  <c r="N28" i="2"/>
  <c r="N29" i="2"/>
  <c r="N30" i="2"/>
  <c r="N32" i="2"/>
  <c r="N33" i="2"/>
  <c r="N35" i="2"/>
  <c r="N36" i="2"/>
  <c r="N37" i="2"/>
  <c r="N38" i="2"/>
  <c r="N41" i="2"/>
  <c r="N42" i="2"/>
  <c r="N43" i="2"/>
  <c r="N44" i="2"/>
  <c r="N45" i="2"/>
  <c r="N50" i="2"/>
  <c r="N51" i="2"/>
  <c r="N52" i="2"/>
  <c r="N57" i="2"/>
  <c r="N58" i="2"/>
  <c r="N59" i="2"/>
  <c r="N249" i="2" s="1"/>
  <c r="N60" i="2"/>
  <c r="N63" i="2"/>
  <c r="N64" i="2"/>
  <c r="N66" i="2"/>
  <c r="N69" i="2"/>
  <c r="N70" i="2"/>
  <c r="N71" i="2"/>
  <c r="N72" i="2"/>
  <c r="N73" i="2"/>
  <c r="N74" i="2"/>
  <c r="N75" i="2"/>
  <c r="N76" i="2"/>
  <c r="N77" i="2"/>
  <c r="N78" i="2"/>
  <c r="N81" i="2"/>
  <c r="N82" i="2"/>
  <c r="N83" i="2"/>
  <c r="N85" i="2"/>
  <c r="N93" i="2"/>
  <c r="N94" i="2"/>
  <c r="N95" i="2"/>
  <c r="N100" i="2"/>
  <c r="N101" i="2"/>
  <c r="N102" i="2"/>
  <c r="N103" i="2"/>
  <c r="N104" i="2"/>
  <c r="N105" i="2"/>
  <c r="N106" i="2"/>
  <c r="N107" i="2"/>
  <c r="N108" i="2"/>
  <c r="N111" i="2"/>
  <c r="N112" i="2"/>
  <c r="N113" i="2"/>
  <c r="N114" i="2"/>
  <c r="N119" i="2"/>
  <c r="N120" i="2"/>
  <c r="N126" i="2"/>
  <c r="N127" i="2"/>
  <c r="N128" i="2"/>
  <c r="N129" i="2"/>
  <c r="N130" i="2"/>
  <c r="N131" i="2"/>
  <c r="N132" i="2"/>
  <c r="N133" i="2"/>
  <c r="N134" i="2"/>
  <c r="N135" i="2"/>
  <c r="N137" i="2"/>
  <c r="N138" i="2"/>
  <c r="N139" i="2"/>
  <c r="N141" i="2"/>
  <c r="N142" i="2"/>
  <c r="N143" i="2"/>
  <c r="N144" i="2"/>
  <c r="N145" i="2"/>
  <c r="N148" i="2"/>
  <c r="N149" i="2"/>
  <c r="N150" i="2"/>
  <c r="N155" i="2"/>
  <c r="N156" i="2"/>
  <c r="N157" i="2"/>
  <c r="N158" i="2"/>
  <c r="N159" i="2"/>
  <c r="N160" i="2"/>
  <c r="N165" i="2"/>
  <c r="N166" i="2"/>
  <c r="N167" i="2"/>
  <c r="N168" i="2"/>
  <c r="N169" i="2"/>
  <c r="N170" i="2"/>
  <c r="N171" i="2"/>
  <c r="N172" i="2"/>
  <c r="N173" i="2"/>
  <c r="N174" i="2"/>
  <c r="N175" i="2"/>
  <c r="N177" i="2"/>
  <c r="N178" i="2"/>
  <c r="N179" i="2"/>
  <c r="N180" i="2"/>
  <c r="N182" i="2"/>
  <c r="N183" i="2"/>
  <c r="N184" i="2"/>
  <c r="N185" i="2"/>
  <c r="N186" i="2"/>
  <c r="N187" i="2"/>
  <c r="N188" i="2"/>
  <c r="N189" i="2"/>
  <c r="N190" i="2"/>
  <c r="N191" i="2"/>
  <c r="N200" i="2"/>
  <c r="N201" i="2"/>
  <c r="N202" i="2"/>
  <c r="N203" i="2"/>
  <c r="N204" i="2"/>
  <c r="N205" i="2"/>
  <c r="N206" i="2"/>
  <c r="N207" i="2"/>
  <c r="N208" i="2"/>
  <c r="N209" i="2"/>
  <c r="N211" i="2"/>
  <c r="N212" i="2"/>
  <c r="N213" i="2"/>
  <c r="N214" i="2"/>
  <c r="N215" i="2"/>
  <c r="N216" i="2"/>
  <c r="N217" i="2"/>
  <c r="N218" i="2"/>
  <c r="N221" i="2"/>
  <c r="N222" i="2"/>
  <c r="N223" i="2"/>
  <c r="N226" i="2"/>
  <c r="N228" i="2"/>
  <c r="N229" i="2"/>
  <c r="N230" i="2"/>
  <c r="N231" i="2"/>
  <c r="N232" i="2"/>
  <c r="N233" i="2"/>
  <c r="N234" i="2"/>
  <c r="N235" i="2"/>
  <c r="N236" i="2"/>
  <c r="N237" i="2"/>
  <c r="N238" i="2"/>
  <c r="N239" i="2"/>
  <c r="N240" i="2"/>
  <c r="N241" i="2"/>
  <c r="N243" i="2"/>
  <c r="N244" i="2"/>
  <c r="N245" i="2"/>
  <c r="N246" i="2"/>
  <c r="N12" i="2"/>
  <c r="N17" i="2"/>
  <c r="N22" i="2"/>
  <c r="N10" i="2"/>
  <c r="N9" i="2"/>
  <c r="L24" i="2"/>
  <c r="L25" i="2"/>
  <c r="L27" i="2"/>
  <c r="L30" i="2"/>
  <c r="L31" i="2"/>
  <c r="L34" i="2"/>
  <c r="L36" i="2"/>
  <c r="L39" i="2"/>
  <c r="L40" i="2"/>
  <c r="L45" i="2"/>
  <c r="L46" i="2"/>
  <c r="L47" i="2"/>
  <c r="L48" i="2"/>
  <c r="L49" i="2"/>
  <c r="L52" i="2"/>
  <c r="L53" i="2"/>
  <c r="L54" i="2"/>
  <c r="L55" i="2"/>
  <c r="L56" i="2"/>
  <c r="L60" i="2"/>
  <c r="L61" i="2"/>
  <c r="L62" i="2"/>
  <c r="L65" i="2"/>
  <c r="L66" i="2"/>
  <c r="L67" i="2"/>
  <c r="L68" i="2"/>
  <c r="L69" i="2"/>
  <c r="L70" i="2"/>
  <c r="L74" i="2"/>
  <c r="L77" i="2"/>
  <c r="L78" i="2"/>
  <c r="L79" i="2"/>
  <c r="L80" i="2"/>
  <c r="L84" i="2"/>
  <c r="L85" i="2"/>
  <c r="L86" i="2"/>
  <c r="L87" i="2"/>
  <c r="L88" i="2"/>
  <c r="L89" i="2"/>
  <c r="L90" i="2"/>
  <c r="L91" i="2"/>
  <c r="L92" i="2"/>
  <c r="L96" i="2"/>
  <c r="L97" i="2"/>
  <c r="L98" i="2"/>
  <c r="L99" i="2"/>
  <c r="L101" i="2"/>
  <c r="L104" i="2"/>
  <c r="L108" i="2"/>
  <c r="L109" i="2"/>
  <c r="L110" i="2"/>
  <c r="L115" i="2"/>
  <c r="L116" i="2"/>
  <c r="L117" i="2"/>
  <c r="L118" i="2"/>
  <c r="L121" i="2"/>
  <c r="L122" i="2"/>
  <c r="L123" i="2"/>
  <c r="L124" i="2"/>
  <c r="L125" i="2"/>
  <c r="L131" i="2"/>
  <c r="L135" i="2"/>
  <c r="L136" i="2"/>
  <c r="L140" i="2"/>
  <c r="L146" i="2"/>
  <c r="L147" i="2"/>
  <c r="L151" i="2"/>
  <c r="L152" i="2"/>
  <c r="L153" i="2"/>
  <c r="L154" i="2"/>
  <c r="L158" i="2"/>
  <c r="L161" i="2"/>
  <c r="L162" i="2"/>
  <c r="L163" i="2"/>
  <c r="L164" i="2"/>
  <c r="L176" i="2"/>
  <c r="L181" i="2"/>
  <c r="L191" i="2"/>
  <c r="L192" i="2"/>
  <c r="L193" i="2"/>
  <c r="L194" i="2"/>
  <c r="L195" i="2"/>
  <c r="L196" i="2"/>
  <c r="L197" i="2"/>
  <c r="L198" i="2"/>
  <c r="L199" i="2"/>
  <c r="L210" i="2"/>
  <c r="L219" i="2"/>
  <c r="L220" i="2"/>
  <c r="L224" i="2"/>
  <c r="L225" i="2"/>
  <c r="L227" i="2"/>
  <c r="L242" i="2"/>
  <c r="L13" i="2"/>
  <c r="L14" i="2"/>
  <c r="L15" i="2"/>
  <c r="L16" i="2"/>
  <c r="L18" i="2"/>
  <c r="L19" i="2"/>
  <c r="L20" i="2"/>
  <c r="L21" i="2"/>
  <c r="L23" i="2"/>
  <c r="L11" i="2"/>
  <c r="I248" i="2"/>
  <c r="H248" i="2"/>
  <c r="K191" i="2"/>
  <c r="J191" i="2"/>
  <c r="K161" i="2"/>
  <c r="J161" i="2"/>
  <c r="K108" i="2"/>
  <c r="J108" i="2"/>
  <c r="K85" i="2"/>
  <c r="J85" i="2"/>
  <c r="K52" i="2"/>
  <c r="K248" i="2" s="1"/>
  <c r="J52" i="2"/>
  <c r="K45" i="2"/>
  <c r="J45" i="2"/>
  <c r="J248" i="2" s="1"/>
  <c r="O78" i="1" l="1"/>
  <c r="O79" i="1"/>
  <c r="K78" i="1"/>
  <c r="L78" i="1"/>
  <c r="K79" i="1"/>
  <c r="L79" i="1"/>
  <c r="K80" i="1"/>
  <c r="L80" i="1"/>
  <c r="O76" i="1"/>
  <c r="O77" i="1"/>
  <c r="K76" i="1"/>
  <c r="L76" i="1"/>
  <c r="K77" i="1"/>
  <c r="L77" i="1"/>
  <c r="O73" i="1"/>
  <c r="O74" i="1"/>
  <c r="O75" i="1"/>
  <c r="K73" i="1"/>
  <c r="L73" i="1"/>
  <c r="K74" i="1"/>
  <c r="L74" i="1"/>
  <c r="K75" i="1"/>
  <c r="L75" i="1"/>
  <c r="O69" i="1"/>
  <c r="O70" i="1"/>
  <c r="O71" i="1"/>
  <c r="O72" i="1"/>
  <c r="K69" i="1"/>
  <c r="L69" i="1"/>
  <c r="K70" i="1"/>
  <c r="L70" i="1"/>
  <c r="K71" i="1"/>
  <c r="L71" i="1"/>
  <c r="K72" i="1"/>
  <c r="L72" i="1"/>
  <c r="O64" i="1"/>
  <c r="O66" i="1"/>
  <c r="O67" i="1"/>
  <c r="O68" i="1"/>
  <c r="O65" i="1"/>
  <c r="K65" i="1"/>
  <c r="L65" i="1"/>
  <c r="K66" i="1"/>
  <c r="L66" i="1"/>
  <c r="K67" i="1"/>
  <c r="L67" i="1"/>
  <c r="K68" i="1"/>
  <c r="L68" i="1"/>
  <c r="K61" i="1"/>
  <c r="L61" i="1"/>
  <c r="K62" i="1"/>
  <c r="L62" i="1"/>
  <c r="K63" i="1"/>
  <c r="L63" i="1"/>
  <c r="K64" i="1"/>
  <c r="L64" i="1"/>
  <c r="K58" i="1"/>
  <c r="L58" i="1"/>
  <c r="K59" i="1"/>
  <c r="L59" i="1"/>
  <c r="K60" i="1"/>
  <c r="L60" i="1"/>
  <c r="O56" i="1"/>
  <c r="O57" i="1"/>
  <c r="O55" i="1"/>
  <c r="K55" i="1"/>
  <c r="L55" i="1"/>
  <c r="K56" i="1"/>
  <c r="L56" i="1"/>
  <c r="K57" i="1"/>
  <c r="L57" i="1"/>
  <c r="O51" i="1"/>
  <c r="O52" i="1"/>
  <c r="K51" i="1"/>
  <c r="L51" i="1"/>
  <c r="K52" i="1"/>
  <c r="L52" i="1"/>
  <c r="K53" i="1"/>
  <c r="L53" i="1"/>
  <c r="K54" i="1"/>
  <c r="L54" i="1"/>
  <c r="O48" i="1"/>
  <c r="O49" i="1"/>
  <c r="O50" i="1"/>
  <c r="O46" i="1"/>
  <c r="K46" i="1"/>
  <c r="L46" i="1"/>
  <c r="K47" i="1"/>
  <c r="L47" i="1"/>
  <c r="K48" i="1"/>
  <c r="L48" i="1"/>
  <c r="K49" i="1"/>
  <c r="L49" i="1"/>
  <c r="K50" i="1"/>
  <c r="L50" i="1"/>
  <c r="O42" i="1"/>
  <c r="O43" i="1"/>
  <c r="O44" i="1"/>
  <c r="O45" i="1"/>
  <c r="K42" i="1"/>
  <c r="L42" i="1"/>
  <c r="K43" i="1"/>
  <c r="L43" i="1"/>
  <c r="K44" i="1"/>
  <c r="L44" i="1"/>
  <c r="K45" i="1"/>
  <c r="L45" i="1"/>
  <c r="R10" i="1"/>
  <c r="R9" i="1"/>
  <c r="O41" i="1"/>
  <c r="O38" i="1"/>
  <c r="O39" i="1"/>
  <c r="O40" i="1"/>
  <c r="K37" i="1"/>
  <c r="L37" i="1"/>
  <c r="K38" i="1"/>
  <c r="L38" i="1"/>
  <c r="K39" i="1"/>
  <c r="L39" i="1"/>
  <c r="K40" i="1"/>
  <c r="L40" i="1"/>
  <c r="K41" i="1"/>
  <c r="L41" i="1"/>
  <c r="O34" i="1"/>
  <c r="O35" i="1"/>
  <c r="O36" i="1"/>
  <c r="O33" i="1"/>
  <c r="K33" i="1"/>
  <c r="L33" i="1"/>
  <c r="K34" i="1"/>
  <c r="L34" i="1"/>
  <c r="K35" i="1"/>
  <c r="L35" i="1"/>
  <c r="K36" i="1"/>
  <c r="L36" i="1"/>
  <c r="O29" i="1"/>
  <c r="O30" i="1"/>
  <c r="O31" i="1"/>
  <c r="O32" i="1"/>
  <c r="K29" i="1"/>
  <c r="L29" i="1"/>
  <c r="K30" i="1"/>
  <c r="L30" i="1"/>
  <c r="K31" i="1"/>
  <c r="L31" i="1"/>
  <c r="K32" i="1"/>
  <c r="L32" i="1"/>
  <c r="O25" i="1"/>
  <c r="O26" i="1"/>
  <c r="O27" i="1"/>
  <c r="O28" i="1"/>
  <c r="K25" i="1"/>
  <c r="L25" i="1"/>
  <c r="K26" i="1"/>
  <c r="L26" i="1"/>
  <c r="K27" i="1"/>
  <c r="L27" i="1"/>
  <c r="K28" i="1"/>
  <c r="L28" i="1"/>
  <c r="O21" i="1" l="1"/>
  <c r="O22" i="1"/>
  <c r="O23" i="1"/>
  <c r="O24" i="1"/>
  <c r="K21" i="1" l="1"/>
  <c r="L21" i="1"/>
  <c r="K22" i="1"/>
  <c r="L22" i="1"/>
  <c r="K23" i="1"/>
  <c r="L23" i="1"/>
  <c r="K24" i="1"/>
  <c r="L24" i="1"/>
  <c r="O9" i="1"/>
  <c r="O10" i="1"/>
  <c r="O11" i="1"/>
  <c r="O12" i="1"/>
  <c r="O13" i="1"/>
  <c r="O18" i="1"/>
  <c r="O19" i="1"/>
  <c r="O20" i="1"/>
  <c r="K14" i="1" l="1"/>
  <c r="L14" i="1"/>
  <c r="K15" i="1"/>
  <c r="L15" i="1"/>
  <c r="K16" i="1"/>
  <c r="L16" i="1"/>
  <c r="K17" i="1"/>
  <c r="L17" i="1"/>
  <c r="K18" i="1"/>
  <c r="L18" i="1"/>
  <c r="K19" i="1"/>
  <c r="L19" i="1"/>
  <c r="K20" i="1"/>
  <c r="L20" i="1"/>
  <c r="K11" i="1" l="1"/>
  <c r="L11" i="1"/>
  <c r="K12" i="1"/>
  <c r="L12" i="1"/>
  <c r="K13" i="1"/>
  <c r="L13" i="1"/>
  <c r="L9" i="1"/>
  <c r="L10" i="1"/>
  <c r="K9" i="1"/>
  <c r="K10" i="1"/>
  <c r="O6" i="1" l="1"/>
  <c r="O7" i="1"/>
  <c r="O8" i="1"/>
  <c r="O5" i="1"/>
  <c r="K5" i="1"/>
  <c r="L5" i="1"/>
  <c r="L7" i="1"/>
  <c r="L8" i="1"/>
  <c r="L6" i="1"/>
  <c r="K7" i="1"/>
  <c r="K8" i="1"/>
  <c r="K6" i="1"/>
</calcChain>
</file>

<file path=xl/comments1.xml><?xml version="1.0" encoding="utf-8"?>
<comments xmlns="http://schemas.openxmlformats.org/spreadsheetml/2006/main">
  <authors>
    <author>Chem</author>
  </authors>
  <commentList>
    <comment ref="D8" authorId="0" shapeId="0">
      <text>
        <r>
          <rPr>
            <b/>
            <sz val="9"/>
            <color indexed="81"/>
            <rFont val="Tahoma"/>
            <family val="2"/>
          </rPr>
          <t>Chem:</t>
        </r>
        <r>
          <rPr>
            <sz val="9"/>
            <color indexed="81"/>
            <rFont val="Tahoma"/>
            <family val="2"/>
          </rPr>
          <t xml:space="preserve">
Fire Integrated</t>
        </r>
      </text>
    </comment>
  </commentList>
</comments>
</file>

<file path=xl/sharedStrings.xml><?xml version="1.0" encoding="utf-8"?>
<sst xmlns="http://schemas.openxmlformats.org/spreadsheetml/2006/main" count="1935" uniqueCount="954">
  <si>
    <t>avg</t>
  </si>
  <si>
    <t>stdev</t>
  </si>
  <si>
    <t>CO2</t>
  </si>
  <si>
    <t>CO</t>
  </si>
  <si>
    <t>CH4</t>
  </si>
  <si>
    <t>Riau</t>
  </si>
  <si>
    <t>Jambi</t>
  </si>
  <si>
    <t>S. Sumatra</t>
  </si>
  <si>
    <t>C. Kalimantan</t>
  </si>
  <si>
    <t>province</t>
  </si>
  <si>
    <t>MCE</t>
  </si>
  <si>
    <t>Name</t>
  </si>
  <si>
    <t>Formula</t>
  </si>
  <si>
    <t>H2</t>
  </si>
  <si>
    <t>NH3</t>
  </si>
  <si>
    <t>2015 C. Kalimantan</t>
  </si>
  <si>
    <t>2019/2015</t>
  </si>
  <si>
    <t>stderr</t>
  </si>
  <si>
    <t>333(35)</t>
  </si>
  <si>
    <t>#samples(#sites)</t>
  </si>
  <si>
    <t>nm</t>
  </si>
  <si>
    <t>i-Butane (C4H10)</t>
  </si>
  <si>
    <t>n-Butane (C4H10)</t>
  </si>
  <si>
    <t>1-Butene (C4H8)</t>
  </si>
  <si>
    <t>i-Butene (C4H8)</t>
  </si>
  <si>
    <t>trans-2-Butene (C4H8)</t>
  </si>
  <si>
    <t>cis-2-Butene (C4H8)</t>
  </si>
  <si>
    <t>i-Pentane (C5H12)</t>
  </si>
  <si>
    <t>n-Pentane (C5H12)</t>
  </si>
  <si>
    <t>"nm" indicates low values that are not highly correlatedwwith CO</t>
  </si>
  <si>
    <t>Propene (C3H6)</t>
  </si>
  <si>
    <t>Propane (C3H8)</t>
  </si>
  <si>
    <t>Propyne (C3H4)</t>
  </si>
  <si>
    <t>Ethyne (C2H2)</t>
  </si>
  <si>
    <t>Ethene (C2H4)</t>
  </si>
  <si>
    <t>Ethane (C2H6)</t>
  </si>
  <si>
    <t>1,2-Propadiene (C3H4)</t>
  </si>
  <si>
    <t>1,3-Butadiene (C4H6)</t>
  </si>
  <si>
    <t>1,2-Butadiene (C4H6)</t>
  </si>
  <si>
    <t>1-Pentene (C5H10)</t>
  </si>
  <si>
    <t>trans-2-Pentene (C5H10)</t>
  </si>
  <si>
    <t>1,3-Butadiyne (C4H2)</t>
  </si>
  <si>
    <t>1-Heptene (C7H14)</t>
  </si>
  <si>
    <t>1-Octene (C8H16)</t>
  </si>
  <si>
    <t>1-Decene (C10H20)</t>
  </si>
  <si>
    <t>Isoprene (C5H8)</t>
  </si>
  <si>
    <t>FT15</t>
  </si>
  <si>
    <t>FTIR/WAS across different years and sites</t>
  </si>
  <si>
    <t>cis-2-Pentene (C5H10)</t>
  </si>
  <si>
    <t>3-Methyl-1-butene (C5H10)</t>
  </si>
  <si>
    <t>2-Methyl-1-butene (C5H10)</t>
  </si>
  <si>
    <t>2-Methyl-2-butene (C5H10)</t>
  </si>
  <si>
    <t>n-Hexane (C6H14)</t>
  </si>
  <si>
    <t>n-Heptane (C7H16)</t>
  </si>
  <si>
    <t>n-Octane (C8H18)</t>
  </si>
  <si>
    <t>n-Nonane (C9H20)</t>
  </si>
  <si>
    <t>n-Decane (C10H22)</t>
  </si>
  <si>
    <t>2,3-Dimethylbutane (C6H14)</t>
  </si>
  <si>
    <t>2-Methylpentane (C6H14)</t>
  </si>
  <si>
    <t>3-Methylpentane (C6H14)</t>
  </si>
  <si>
    <t>Benzene (C6H6)</t>
  </si>
  <si>
    <t>Toluene (C7H8)</t>
  </si>
  <si>
    <t>Ethylbenzene (C8H10)</t>
  </si>
  <si>
    <t>m/p-Xylene (C8H10)</t>
  </si>
  <si>
    <t>Cyclopentene (C5H8)</t>
  </si>
  <si>
    <t>o-Xylene (C8H10)</t>
  </si>
  <si>
    <t>Styrene (C8H8)</t>
  </si>
  <si>
    <t>i-Propylbenzene (C9H12)</t>
  </si>
  <si>
    <t>n-Propylbenzene (C9H12)</t>
  </si>
  <si>
    <t>3-Ethyltoluene (C9H12)</t>
  </si>
  <si>
    <t>4-Ethyltoluene (C9H12)</t>
  </si>
  <si>
    <t>2-Ethyltoluene (C9H12)</t>
  </si>
  <si>
    <t>1,3,5-Trimethylbenzene (C9H12)</t>
  </si>
  <si>
    <t>1,2,4-Trimethylbenzene (C9H12)</t>
  </si>
  <si>
    <t>2-Methylfuran (C5H6O)</t>
  </si>
  <si>
    <t>Furan (C4H4O)</t>
  </si>
  <si>
    <t>"FT15" was mainly measured by FTIR in 2015</t>
  </si>
  <si>
    <t>333 samples in 2015 is 285 by FTIR and 48 by WAS</t>
  </si>
  <si>
    <t>Carbon Dioxide (CO2)</t>
  </si>
  <si>
    <t>Carbon Monoxide (CO)</t>
  </si>
  <si>
    <t>Methane (CH4)</t>
  </si>
  <si>
    <t>Carbonyl sulfide (OCS)</t>
  </si>
  <si>
    <t>Dimethyl Sulfide (C2H6S)</t>
  </si>
  <si>
    <t>Chloromethane (CH3Cl)</t>
  </si>
  <si>
    <t>Bromomethane (CH3Br)</t>
  </si>
  <si>
    <t>Iodomethane (CH3I)</t>
  </si>
  <si>
    <t>Methyl nitrate (CH3ONO2)</t>
  </si>
  <si>
    <t>Ethyl nitrate (C2H5ONO2)</t>
  </si>
  <si>
    <t>i-Propyl nitrate (C3H7NO3)</t>
  </si>
  <si>
    <t>n-Propyl nitrate (C3H7NO3)</t>
  </si>
  <si>
    <t>1-Hexene (C6H12)</t>
  </si>
  <si>
    <t>4-Methyl-1-pentene (C6H12)</t>
  </si>
  <si>
    <t>n-Undecane (C11H24)</t>
  </si>
  <si>
    <t>2,2-Dimethylbutane (C6H14)</t>
  </si>
  <si>
    <t>2-Methylhexane (C7H16)</t>
  </si>
  <si>
    <t>3-Methylhexane (C7H16)</t>
  </si>
  <si>
    <t>2,3-Dimethylpentane (C7H16)</t>
  </si>
  <si>
    <t>Cyclopentane (C5H10)</t>
  </si>
  <si>
    <t>Cyclohexane (C6H12)</t>
  </si>
  <si>
    <t>Methylcyclohexane (C7H14)</t>
  </si>
  <si>
    <t>3-Methylfuran (C5H6O)</t>
  </si>
  <si>
    <t>Location and time</t>
  </si>
  <si>
    <t>Malaysia</t>
  </si>
  <si>
    <t>Borneo</t>
  </si>
  <si>
    <t>Borneo &amp; Sumatra Sep-Nov 2019</t>
  </si>
  <si>
    <t>Jul 2016</t>
  </si>
  <si>
    <t>Fire #55 FIREX</t>
  </si>
  <si>
    <t>Fire #114 FLAME-4</t>
  </si>
  <si>
    <t>Instrumentation</t>
  </si>
  <si>
    <t>PTR-TOF</t>
  </si>
  <si>
    <t>OP-FTIR</t>
  </si>
  <si>
    <t>FTIR+PTR-MS</t>
  </si>
  <si>
    <t>FTIR+WAS</t>
  </si>
  <si>
    <t>WAS</t>
  </si>
  <si>
    <t>unit mass</t>
  </si>
  <si>
    <t>Trace gas name</t>
  </si>
  <si>
    <t>Koss et al 2018 Corrected EF</t>
  </si>
  <si>
    <t>Selimovic et al 2018 EF</t>
  </si>
  <si>
    <t>Stockwell et al 2015 EF</t>
  </si>
  <si>
    <t>Christian et al 2003 Corrected EF</t>
  </si>
  <si>
    <t>Smith et al 2018 EF</t>
  </si>
  <si>
    <t>Stockwell et al 2016 EF</t>
  </si>
  <si>
    <t>This work EF</t>
  </si>
  <si>
    <t>Carbon dioxide</t>
  </si>
  <si>
    <t>Carbon monoxide</t>
  </si>
  <si>
    <t>Hydrogen</t>
  </si>
  <si>
    <t>Methane</t>
  </si>
  <si>
    <t>Ammonia</t>
  </si>
  <si>
    <t>C2H2</t>
  </si>
  <si>
    <t>Acetylene</t>
  </si>
  <si>
    <t>HCN</t>
  </si>
  <si>
    <t>Hydrogen cyanide</t>
  </si>
  <si>
    <t>C2H4</t>
  </si>
  <si>
    <t>Ethene</t>
  </si>
  <si>
    <t>Methanimine</t>
  </si>
  <si>
    <t>CH2O</t>
  </si>
  <si>
    <t>Formaldehyde</t>
  </si>
  <si>
    <t>C2H6</t>
  </si>
  <si>
    <t>Ethane</t>
  </si>
  <si>
    <t>NO</t>
  </si>
  <si>
    <t>Nitric Oxide</t>
  </si>
  <si>
    <t>CH3OH</t>
  </si>
  <si>
    <t>Methanol</t>
  </si>
  <si>
    <t>H2S</t>
  </si>
  <si>
    <t>Hydrogen sulfide</t>
  </si>
  <si>
    <t>HCl</t>
  </si>
  <si>
    <t>Hydrogen chloride</t>
  </si>
  <si>
    <t>C3H4</t>
  </si>
  <si>
    <t>1,2-Propadiene</t>
  </si>
  <si>
    <t>Propyne</t>
  </si>
  <si>
    <t>C2H3N</t>
  </si>
  <si>
    <t>Acetonitrile</t>
  </si>
  <si>
    <t>C3H6</t>
  </si>
  <si>
    <t>Propene</t>
  </si>
  <si>
    <t>HNCO</t>
  </si>
  <si>
    <t>Isocyanic acid</t>
  </si>
  <si>
    <t>Ethenamine</t>
  </si>
  <si>
    <t>Acetaldehyde</t>
  </si>
  <si>
    <t>C3H8</t>
  </si>
  <si>
    <t xml:space="preserve">Propane  </t>
  </si>
  <si>
    <t>Formamide</t>
  </si>
  <si>
    <t>Ethylamine + dimethylamine</t>
  </si>
  <si>
    <t>Formic acid</t>
  </si>
  <si>
    <t>Ethanol</t>
  </si>
  <si>
    <t>HONO</t>
  </si>
  <si>
    <t>Nitrous acid</t>
  </si>
  <si>
    <t>CH4S</t>
  </si>
  <si>
    <t>methane thiol</t>
  </si>
  <si>
    <t>CH4O2</t>
  </si>
  <si>
    <t>methane diol</t>
  </si>
  <si>
    <t>CH3Cl</t>
  </si>
  <si>
    <t>Chloromethane</t>
  </si>
  <si>
    <t>C4H2</t>
  </si>
  <si>
    <t>Propiolonitrile (=propyne nitrile)</t>
  </si>
  <si>
    <t>C4H4</t>
  </si>
  <si>
    <t>1-Buten-3-yne</t>
  </si>
  <si>
    <t>C3H3N</t>
  </si>
  <si>
    <t>Acrylonitrile</t>
  </si>
  <si>
    <t>C3H2O</t>
  </si>
  <si>
    <t>2-propynal</t>
  </si>
  <si>
    <t>C4H6</t>
  </si>
  <si>
    <t>1,3-Butadiene + 1,2-Butadiene + Butyne</t>
  </si>
  <si>
    <t>1,3-Butadiene</t>
  </si>
  <si>
    <t>1,2-Butadiene</t>
  </si>
  <si>
    <t>1-Butyne</t>
  </si>
  <si>
    <t>2-Butyne</t>
  </si>
  <si>
    <t>Propane nitrile</t>
  </si>
  <si>
    <t>Acrolein</t>
  </si>
  <si>
    <t>C4H8</t>
  </si>
  <si>
    <t>Butenes + other hydrocarbon</t>
  </si>
  <si>
    <t>1-Butene</t>
  </si>
  <si>
    <t xml:space="preserve">i-Butene </t>
  </si>
  <si>
    <t>trans-2-Butene</t>
  </si>
  <si>
    <t>cis-2-Butene</t>
  </si>
  <si>
    <t>methyl isocyanate + hydroxyacetonitrile</t>
  </si>
  <si>
    <t>Propene amine</t>
  </si>
  <si>
    <t>Glyoxal</t>
  </si>
  <si>
    <t>Acetone</t>
  </si>
  <si>
    <t>C4H10</t>
  </si>
  <si>
    <t>i-Butane</t>
  </si>
  <si>
    <t>n-Butane</t>
  </si>
  <si>
    <t>Acetamide</t>
  </si>
  <si>
    <t>Trimethylamine</t>
  </si>
  <si>
    <t>C2H4O2</t>
  </si>
  <si>
    <t>Acetic acid + glycolaldehyde</t>
  </si>
  <si>
    <t xml:space="preserve">Acetic acid </t>
  </si>
  <si>
    <t>Glycolaldehyde</t>
  </si>
  <si>
    <t>OCS</t>
  </si>
  <si>
    <t>Carbonyl sulfide</t>
  </si>
  <si>
    <t>Nitromethane</t>
  </si>
  <si>
    <t>C2H6S</t>
  </si>
  <si>
    <t>Dimethyl sulfide</t>
  </si>
  <si>
    <t>C5H4</t>
  </si>
  <si>
    <t>1,3-Pentadiyne</t>
  </si>
  <si>
    <t>SO2</t>
  </si>
  <si>
    <t>Sulfur Dioxide</t>
  </si>
  <si>
    <t>Cyanoallene isomers</t>
  </si>
  <si>
    <t>C5H6</t>
  </si>
  <si>
    <t>1,3-Cyclopentadiene</t>
  </si>
  <si>
    <t>C4H5N</t>
  </si>
  <si>
    <t>pyrrole + butene nitrile isomers</t>
  </si>
  <si>
    <t>C3O2</t>
  </si>
  <si>
    <t>Carbon suboxide</t>
  </si>
  <si>
    <t>C4H4O</t>
  </si>
  <si>
    <t>Furan</t>
  </si>
  <si>
    <t>C5H8</t>
  </si>
  <si>
    <t>Isoprene</t>
  </si>
  <si>
    <t>Cyclopentene</t>
  </si>
  <si>
    <t>1,3-Pentadiene</t>
  </si>
  <si>
    <t>Dihydropyrrole + butane nitrile</t>
  </si>
  <si>
    <t>Propiolic acid</t>
  </si>
  <si>
    <t>C4H6O</t>
  </si>
  <si>
    <t>MVK + methacrolein + crotonaldehyde</t>
  </si>
  <si>
    <t>Methyl vinyl ketone</t>
  </si>
  <si>
    <t>C5H10</t>
  </si>
  <si>
    <t>Pentenes + methyl butenes</t>
  </si>
  <si>
    <t>1-Pentene</t>
  </si>
  <si>
    <t>trans-2-Pentene</t>
  </si>
  <si>
    <t>cis-2-Pentene</t>
  </si>
  <si>
    <t>3-Methyl-1-butene</t>
  </si>
  <si>
    <t>2-Methyl-1-butene</t>
  </si>
  <si>
    <t>2-Methyl-2-butene</t>
  </si>
  <si>
    <t>Cyclopentane</t>
  </si>
  <si>
    <t>Butene amine</t>
  </si>
  <si>
    <t>C4H8O</t>
  </si>
  <si>
    <t>MEK + butanal + 2-methylpropanal</t>
  </si>
  <si>
    <t>Butanal</t>
  </si>
  <si>
    <t>Butanone</t>
  </si>
  <si>
    <t>C5H12</t>
  </si>
  <si>
    <t>i-Pentane</t>
  </si>
  <si>
    <t>n-Pentane</t>
  </si>
  <si>
    <t>nitroethene</t>
  </si>
  <si>
    <t>Hydroxyacetone+methyl acetate + ethyl formate</t>
  </si>
  <si>
    <t>Nitroethane or ethane nitrite</t>
  </si>
  <si>
    <t>n-sulfinyl methanamine</t>
  </si>
  <si>
    <t>C6H6</t>
  </si>
  <si>
    <t>Benzene</t>
  </si>
  <si>
    <t>Pyridine + pentadienenitriles</t>
  </si>
  <si>
    <t>2,4-Cyclopentadiene-1-one + 2 other HCO isomers</t>
  </si>
  <si>
    <t>Methyl pyrrole isomers + Pentene nitrile isomers</t>
  </si>
  <si>
    <t>C5H6O</t>
  </si>
  <si>
    <t>2-methylfuran + 3-methylfuran + general HCO</t>
  </si>
  <si>
    <t>2-Methylfuran</t>
  </si>
  <si>
    <t>3-Methylfuran</t>
  </si>
  <si>
    <t>Pentanenitriles</t>
  </si>
  <si>
    <t>Thiophene</t>
  </si>
  <si>
    <t>2-(3H)Furanone</t>
  </si>
  <si>
    <t>3-methyl-3-butene-2-one + cyclopentanone + HCO1 isomers</t>
  </si>
  <si>
    <t>C6H12</t>
  </si>
  <si>
    <t>1-Hexene</t>
  </si>
  <si>
    <t>2-Methyl-1-Pentene</t>
  </si>
  <si>
    <t>4-Methyl-1-pentene</t>
  </si>
  <si>
    <t>Cyclohexane</t>
  </si>
  <si>
    <t>2,3-butanedione + methyl acrylate + other HCO2</t>
  </si>
  <si>
    <t>3-methyl-2-butanone + 2-methylbutanal+3-methylbutanal+2-pentanone +3-pentanone</t>
  </si>
  <si>
    <t>C6H14</t>
  </si>
  <si>
    <t>n-Hexane</t>
  </si>
  <si>
    <t>2,2-Dimethylbutane</t>
  </si>
  <si>
    <t>2,3-Dimethylbutane</t>
  </si>
  <si>
    <t>2-Methylpentane</t>
  </si>
  <si>
    <t>3-Methylpentane</t>
  </si>
  <si>
    <t>C4H9NO</t>
  </si>
  <si>
    <t>Assorted Amides</t>
  </si>
  <si>
    <t>C3H4O3</t>
  </si>
  <si>
    <t>Pyruvic acid</t>
  </si>
  <si>
    <t>C4H8O2</t>
  </si>
  <si>
    <t>Methyl propanoate</t>
  </si>
  <si>
    <t>C3H7NO2</t>
  </si>
  <si>
    <t>Nitropropanes</t>
  </si>
  <si>
    <t>C6H6N</t>
  </si>
  <si>
    <t>Ethylnylpyrrole</t>
  </si>
  <si>
    <t>C7H8</t>
  </si>
  <si>
    <t>Toluene</t>
  </si>
  <si>
    <t>2-furancarbonitrile + 3-furancarbonitrile</t>
  </si>
  <si>
    <t>2-methyl pyridine + 3-methylpyridine</t>
  </si>
  <si>
    <t>Dimethyl disulfide</t>
  </si>
  <si>
    <t>Phenol</t>
  </si>
  <si>
    <t>CH3Br</t>
  </si>
  <si>
    <t>Bromomethane</t>
  </si>
  <si>
    <t>4-pyridinol</t>
  </si>
  <si>
    <t>2,5-dimethyl pyrrole + 1-ethylpyrrole + other C2 substituted pyrroles</t>
  </si>
  <si>
    <t>C5H4O2</t>
  </si>
  <si>
    <t>2-furfural + 3-furfural + other HCO2</t>
  </si>
  <si>
    <t>Furfural</t>
  </si>
  <si>
    <t>2,5-dimethyl furan + 2-ethylfuran + other C2 substituted furans</t>
  </si>
  <si>
    <t>4-methylpentanenitrile</t>
  </si>
  <si>
    <t>Methyl thiophenes</t>
  </si>
  <si>
    <t>2-furanmethanol + other HCO2</t>
  </si>
  <si>
    <t>Methyl cyclopentanone + cyclohexanone + other ketones</t>
  </si>
  <si>
    <t xml:space="preserve">C7H14 </t>
  </si>
  <si>
    <t>1-Heptene</t>
  </si>
  <si>
    <t>Methylcyclohexane</t>
  </si>
  <si>
    <t>Dihydro furandione</t>
  </si>
  <si>
    <t>Methyl methacrylate + other HCO2</t>
  </si>
  <si>
    <t>hexanal + hexanones</t>
  </si>
  <si>
    <t>C7H16</t>
  </si>
  <si>
    <t>n-Heptane</t>
  </si>
  <si>
    <t>2-Methylhexane</t>
  </si>
  <si>
    <t>3-Methylhexane</t>
  </si>
  <si>
    <t>2,3-Dimethylpentane</t>
  </si>
  <si>
    <t>Acetic anhydride</t>
  </si>
  <si>
    <t>Phenylacetylene</t>
  </si>
  <si>
    <t>Benzonitrile</t>
  </si>
  <si>
    <t>C8H8</t>
  </si>
  <si>
    <t>Styrene</t>
  </si>
  <si>
    <t>Vinylpyridine</t>
  </si>
  <si>
    <t>Benzaldehyde</t>
  </si>
  <si>
    <t>C8H10</t>
  </si>
  <si>
    <t>Ethyl benzene + m-xylene + p-xylene + o-xylene</t>
  </si>
  <si>
    <t>Ethylbenzene</t>
  </si>
  <si>
    <t>m/p-Xylene</t>
  </si>
  <si>
    <t>o-Xylene</t>
  </si>
  <si>
    <t>pyridine aldehyde + methylfuronitrile + nitrosobenzene</t>
  </si>
  <si>
    <t>dimethyl pyridine + ethylpyridine + heptylnitriles</t>
  </si>
  <si>
    <t>Quinone (=p-Benzoquinone)</t>
  </si>
  <si>
    <t>2-Methylphenol (=o-cresol) + anisol</t>
  </si>
  <si>
    <t>C7 acrylonitrile</t>
  </si>
  <si>
    <t>5-Methyl furfural +Benzene diols (=catechol, resorcinol)</t>
  </si>
  <si>
    <t>C3 furan + various HCO</t>
  </si>
  <si>
    <t>dihydroxy pyridine + methyl maleimide</t>
  </si>
  <si>
    <t>5-Hydroxy 2-furfural/2-furoic acid</t>
  </si>
  <si>
    <t>2-hydroxy-3-methyl-2-cyclopenten-1-one</t>
  </si>
  <si>
    <t>Ethylcyclopentanone</t>
  </si>
  <si>
    <t>C8H16</t>
  </si>
  <si>
    <t>1-Octene</t>
  </si>
  <si>
    <t>Nitrofuran</t>
  </si>
  <si>
    <t>5-hydroxymethyl-2[3H]-furanone</t>
  </si>
  <si>
    <t>C6 Diones + C6 1-DBE esters</t>
  </si>
  <si>
    <t>heptanal + 2,4-dimethyl-3-pentanone + heptanone</t>
  </si>
  <si>
    <t>C8H18</t>
  </si>
  <si>
    <t>n-Octane</t>
  </si>
  <si>
    <t>5-hydroxymethyl tetrahydro 2-furanone + 5-hydroxy tetrahydro 2-furfural</t>
  </si>
  <si>
    <t>Indene + propynyl benzene isomer</t>
  </si>
  <si>
    <t>C6 esters</t>
  </si>
  <si>
    <t>butene nitrates</t>
  </si>
  <si>
    <t>benzeneacetonitrile</t>
  </si>
  <si>
    <t>Benzofuran</t>
  </si>
  <si>
    <t>Indane + methyl styrenes + propenyl benzenes</t>
  </si>
  <si>
    <t>Dihydro pyridine</t>
  </si>
  <si>
    <t>Tolualdehyde</t>
  </si>
  <si>
    <t>C9H12</t>
  </si>
  <si>
    <t>C9 Aromatics</t>
  </si>
  <si>
    <t>i-Propylbenzene</t>
  </si>
  <si>
    <t>n-Propylbenzene</t>
  </si>
  <si>
    <t>3-Ethyltoluene</t>
  </si>
  <si>
    <t>4-Ethyltoluene</t>
  </si>
  <si>
    <t>2-Ethyltoluene</t>
  </si>
  <si>
    <t>1,3,5-Trimethylbenzene</t>
  </si>
  <si>
    <t>1,2,4-Trimethylbenzene</t>
  </si>
  <si>
    <t>1,2,3-Trimethylbenzene</t>
  </si>
  <si>
    <t>2-hydroxybenzaldehyde (=Salicylaldehyde)</t>
  </si>
  <si>
    <t>C2 Phenols + methyl anisol</t>
  </si>
  <si>
    <t>Nitrobenzene</t>
  </si>
  <si>
    <t>Hydroxy benzoquinone</t>
  </si>
  <si>
    <t>Guaiacol (=2-methoxyphenol)</t>
  </si>
  <si>
    <t>C8 nitriles</t>
  </si>
  <si>
    <t>Dimethyl trisulfide</t>
  </si>
  <si>
    <t>5-(hydroxymethyl)-2-furfural</t>
  </si>
  <si>
    <t>2,5-di(hydroxymethyl)furan + Methyl hydroxy dihydrofurfural</t>
  </si>
  <si>
    <t>Naphthalene</t>
  </si>
  <si>
    <t>C9H20</t>
  </si>
  <si>
    <t>n-Nonane</t>
  </si>
  <si>
    <t>Dihydronaphthalene</t>
  </si>
  <si>
    <t>Methyl benzeneacetonitrile</t>
  </si>
  <si>
    <t>Methyl benzofuran</t>
  </si>
  <si>
    <t>Methyl propenyl benzene + ethyl styrene</t>
  </si>
  <si>
    <t>3-methylacetophenone</t>
  </si>
  <si>
    <t>C10 Aromatics</t>
  </si>
  <si>
    <t>Methyl benzoic acid</t>
  </si>
  <si>
    <t>C10H16</t>
  </si>
  <si>
    <t>Monoterpenes</t>
  </si>
  <si>
    <t>alpha-Pinene</t>
  </si>
  <si>
    <t>beta-Pinene</t>
  </si>
  <si>
    <t>nitrotoluene</t>
  </si>
  <si>
    <t>2-Methoxy-4-methylphenol (= creosol)</t>
  </si>
  <si>
    <t>C7H8O3</t>
  </si>
  <si>
    <t>3-Methoxycatechol (3-Methoxy-1,2-Benzenediol)10</t>
  </si>
  <si>
    <t xml:space="preserve">C10H20 </t>
  </si>
  <si>
    <t>1-Decene</t>
  </si>
  <si>
    <t>CH3I</t>
  </si>
  <si>
    <t>Iodomethane</t>
  </si>
  <si>
    <t>Methyl naphthalene</t>
  </si>
  <si>
    <t xml:space="preserve">C10H22 </t>
  </si>
  <si>
    <t>n-Decane</t>
  </si>
  <si>
    <t>Product of levoglucosan dehydration (pyrolysis)</t>
  </si>
  <si>
    <t>2-ethenyl benzofuran</t>
  </si>
  <si>
    <t>ethylindene</t>
  </si>
  <si>
    <t>dimethylbenzofuran</t>
  </si>
  <si>
    <t>Methyl chavicol (estragole)</t>
  </si>
  <si>
    <t>C11 aromatics</t>
  </si>
  <si>
    <t>Vinyl guaiacol</t>
  </si>
  <si>
    <t>Vanillin</t>
  </si>
  <si>
    <t>Acenaphthylene</t>
  </si>
  <si>
    <t>Camphor + other oxygenated monoterpenes</t>
  </si>
  <si>
    <t>syringol</t>
  </si>
  <si>
    <t>Cineole + other oxygenated monoterpenes</t>
  </si>
  <si>
    <t>1,3-dimethylnaphthalene</t>
  </si>
  <si>
    <t>decanal</t>
  </si>
  <si>
    <t>C11H24</t>
  </si>
  <si>
    <t>n-Undecane</t>
  </si>
  <si>
    <t>C12 aromatics</t>
  </si>
  <si>
    <t>Eugenol + isoeugenol</t>
  </si>
  <si>
    <t>C13 aromatics</t>
  </si>
  <si>
    <t>Sesquiterpenes</t>
  </si>
  <si>
    <t>Sum unassigned NMOG masses</t>
  </si>
  <si>
    <t>Sum assigned NMOG masses</t>
  </si>
  <si>
    <t>Field Average EF</t>
  </si>
  <si>
    <t>Lab Average EF</t>
  </si>
  <si>
    <t>22(4)</t>
  </si>
  <si>
    <t>12(4)</t>
  </si>
  <si>
    <t>23(9)</t>
  </si>
  <si>
    <t>24(8)</t>
  </si>
  <si>
    <t>81(25)</t>
  </si>
  <si>
    <t>CH3N</t>
  </si>
  <si>
    <t>C2H5N</t>
  </si>
  <si>
    <t>C2H4O</t>
  </si>
  <si>
    <t>CH3NO</t>
  </si>
  <si>
    <t>C2H7N</t>
  </si>
  <si>
    <t>CH2O2</t>
  </si>
  <si>
    <t>C2H6O</t>
  </si>
  <si>
    <t>C3HN</t>
  </si>
  <si>
    <t>C3H5N</t>
  </si>
  <si>
    <t>C3H4O</t>
  </si>
  <si>
    <t>C2H3NO</t>
  </si>
  <si>
    <t>C3H7N</t>
  </si>
  <si>
    <t>C2H2O2</t>
  </si>
  <si>
    <t>C3H6O</t>
  </si>
  <si>
    <t>C2H5NO</t>
  </si>
  <si>
    <t>C3H9N</t>
  </si>
  <si>
    <t>CH3NO2</t>
  </si>
  <si>
    <t>C4H3N</t>
  </si>
  <si>
    <t>C4H7N</t>
  </si>
  <si>
    <t>C3H2O2</t>
  </si>
  <si>
    <t>C4H9N</t>
  </si>
  <si>
    <t>C3H4O2</t>
  </si>
  <si>
    <t>C2H3NO2</t>
  </si>
  <si>
    <t>C3H6O2</t>
  </si>
  <si>
    <t>C2H5NO2</t>
  </si>
  <si>
    <t>CH3NOS</t>
  </si>
  <si>
    <t>C5H5N</t>
  </si>
  <si>
    <t>C5H4O</t>
  </si>
  <si>
    <t>C5H7N</t>
  </si>
  <si>
    <t>C5H9N</t>
  </si>
  <si>
    <t>C4H4S</t>
  </si>
  <si>
    <t>C4H4O2</t>
  </si>
  <si>
    <t>C5H8O</t>
  </si>
  <si>
    <t>C4H6O2</t>
  </si>
  <si>
    <t>C5H10O</t>
  </si>
  <si>
    <t>C5H3NO</t>
  </si>
  <si>
    <t>C6H7N</t>
  </si>
  <si>
    <t>C2H6S2</t>
  </si>
  <si>
    <t>C6H6O</t>
  </si>
  <si>
    <t>C5H5NO</t>
  </si>
  <si>
    <t>C6H9N</t>
  </si>
  <si>
    <t>C6H8O</t>
  </si>
  <si>
    <t>C6H11N</t>
  </si>
  <si>
    <t>C5H6S</t>
  </si>
  <si>
    <t>C5H6O2</t>
  </si>
  <si>
    <t>C6H10O</t>
  </si>
  <si>
    <t>C4H4O3</t>
  </si>
  <si>
    <t>C5H8O2</t>
  </si>
  <si>
    <t>C6H12O</t>
  </si>
  <si>
    <t>C4H6O3</t>
  </si>
  <si>
    <t>C8H6</t>
  </si>
  <si>
    <t>C7H5N</t>
  </si>
  <si>
    <t>C7H7N</t>
  </si>
  <si>
    <t>C7H6O</t>
  </si>
  <si>
    <t>C6H5NO</t>
  </si>
  <si>
    <t>C7H9N</t>
  </si>
  <si>
    <t>C6H4O2</t>
  </si>
  <si>
    <t>C7H8O</t>
  </si>
  <si>
    <t>C7H11N</t>
  </si>
  <si>
    <t>C6H6O2</t>
  </si>
  <si>
    <t>C7H10O</t>
  </si>
  <si>
    <t>C5H5NO2</t>
  </si>
  <si>
    <t>C5H4O3</t>
  </si>
  <si>
    <t>C6H8O2</t>
  </si>
  <si>
    <t>C7H12O</t>
  </si>
  <si>
    <t>C4H3NO3</t>
  </si>
  <si>
    <t>C5H6O3</t>
  </si>
  <si>
    <t>C6H10O2</t>
  </si>
  <si>
    <t>C7H14O</t>
  </si>
  <si>
    <t>C5H8O3</t>
  </si>
  <si>
    <t>C9H8</t>
  </si>
  <si>
    <t>C6H12O2</t>
  </si>
  <si>
    <t>C4H7NO3</t>
  </si>
  <si>
    <t>C8H7N</t>
  </si>
  <si>
    <t>C8H6O</t>
  </si>
  <si>
    <t>C9H10</t>
  </si>
  <si>
    <t>C8H9N</t>
  </si>
  <si>
    <t>C8H8O</t>
  </si>
  <si>
    <t>C7H6O2</t>
  </si>
  <si>
    <t>C8H10O</t>
  </si>
  <si>
    <t>C6H5NO2</t>
  </si>
  <si>
    <t>C6H4O3</t>
  </si>
  <si>
    <t>C7H8O2</t>
  </si>
  <si>
    <t>C8H15N</t>
  </si>
  <si>
    <t>C2H6S3</t>
  </si>
  <si>
    <t>C6H6O3</t>
  </si>
  <si>
    <t>C6H8O3</t>
  </si>
  <si>
    <t>C10H8</t>
  </si>
  <si>
    <t>C10H10</t>
  </si>
  <si>
    <t>C9H9N</t>
  </si>
  <si>
    <t>C9H8O</t>
  </si>
  <si>
    <t>C10H12</t>
  </si>
  <si>
    <t>C9H10O</t>
  </si>
  <si>
    <t>C10H14</t>
  </si>
  <si>
    <t>C8H8O2</t>
  </si>
  <si>
    <t>C7H7NO2</t>
  </si>
  <si>
    <t>C8H10O2</t>
  </si>
  <si>
    <t>C11H10</t>
  </si>
  <si>
    <t>C6H8O4</t>
  </si>
  <si>
    <t>C10H8O</t>
  </si>
  <si>
    <t>C11H12</t>
  </si>
  <si>
    <t>C10H10O</t>
  </si>
  <si>
    <t>C10H12O</t>
  </si>
  <si>
    <t>C11H16</t>
  </si>
  <si>
    <t>C9H10O2</t>
  </si>
  <si>
    <t>C8H8O3</t>
  </si>
  <si>
    <t>C12H8</t>
  </si>
  <si>
    <t>C10H16O</t>
  </si>
  <si>
    <t>C8H10O3</t>
  </si>
  <si>
    <t>C10H18O</t>
  </si>
  <si>
    <t>C12H12</t>
  </si>
  <si>
    <t>C10H20O</t>
  </si>
  <si>
    <t>C12H18</t>
  </si>
  <si>
    <t>C10H12O2</t>
  </si>
  <si>
    <t>C13H20</t>
  </si>
  <si>
    <t>C15H24</t>
  </si>
  <si>
    <t>Trace gas formula</t>
  </si>
  <si>
    <t>Hamada et al 2013 EF</t>
  </si>
  <si>
    <r>
      <rPr>
        <b/>
        <sz val="11"/>
        <color theme="1"/>
        <rFont val="Calibri"/>
        <family val="2"/>
        <scheme val="minor"/>
      </rPr>
      <t>Table S2.</t>
    </r>
    <r>
      <rPr>
        <sz val="11"/>
        <color theme="1"/>
        <rFont val="Calibri"/>
        <family val="2"/>
        <scheme val="minor"/>
      </rPr>
      <t xml:space="preserve"> Emission factors (g/kg) and MCE from 2019 and comparison with 2015 measurements of same species. </t>
    </r>
  </si>
  <si>
    <t>weighted average MCE for 2015-19</t>
  </si>
  <si>
    <t>Fire Lab 2016</t>
  </si>
  <si>
    <t>Fire Lab 2012</t>
  </si>
  <si>
    <t>Fire Lab 2001</t>
  </si>
  <si>
    <t>Aug 2015 &amp;</t>
  </si>
  <si>
    <t>Oct-Nov 2015</t>
  </si>
  <si>
    <t>Sum NMOG field &amp; lab</t>
  </si>
  <si>
    <t>Stockwell total by FTIR + PTR-TOF-MS - assigned here by Stockwell or Koss later</t>
  </si>
  <si>
    <t>methyl glyoxal + acrylic acid</t>
  </si>
  <si>
    <t xml:space="preserve">Abandoned land, some trees from rehabilitation project of BOSF-MAWAS are found </t>
  </si>
  <si>
    <t>6-8 m</t>
  </si>
  <si>
    <t>Wind speed 0,8 m/s, Temperature 34,2°C, H 53%,Cloud cover 30%</t>
  </si>
  <si>
    <t>UTM 50S</t>
  </si>
  <si>
    <t>E:9749453</t>
  </si>
  <si>
    <t>S:0228600</t>
  </si>
  <si>
    <t xml:space="preserve">Light to thick smoke, creamy-white </t>
  </si>
  <si>
    <t>Garitik</t>
  </si>
  <si>
    <t>Spot 6</t>
  </si>
  <si>
    <t>Smoke 3.m</t>
  </si>
  <si>
    <t>(064) ( ID EKK-MTU-008-2019-001)</t>
  </si>
  <si>
    <t>12:21 WIB</t>
  </si>
  <si>
    <t>CKalimantan</t>
  </si>
  <si>
    <t>Smoke 1.m</t>
  </si>
  <si>
    <t>(045) ( ID EKK-MTU-008-2019-001)</t>
  </si>
  <si>
    <t>12:20 WIB</t>
  </si>
  <si>
    <t>Wind speed 1,0 m/s, Temperature 29°C, H 69%,Cloud cover 30%</t>
  </si>
  <si>
    <t>E:9749296</t>
  </si>
  <si>
    <t>S:0228461</t>
  </si>
  <si>
    <t>Spot 5</t>
  </si>
  <si>
    <t>(002) ( ID EKK-MTU-008-2019-001)</t>
  </si>
  <si>
    <t>16:55 WIB</t>
  </si>
  <si>
    <t>(028) ( ID EKK-MTU-008-2019-001)</t>
  </si>
  <si>
    <t>16:39 WIB</t>
  </si>
  <si>
    <t>Wind speed 0,6 m/s, Temperature 29,6°C, H 59%,Cloud cover 30%</t>
  </si>
  <si>
    <t>E:9749248</t>
  </si>
  <si>
    <t>S:0228466</t>
  </si>
  <si>
    <t>Spot 4</t>
  </si>
  <si>
    <t>(135) ( ID EKK-MTU-008-2019-001)</t>
  </si>
  <si>
    <t>16:34 WIB</t>
  </si>
  <si>
    <t>(046) ( ID EKK-MTU-008-2019-001)</t>
  </si>
  <si>
    <t>16:28 WIB</t>
  </si>
  <si>
    <t>Wind speed 0,8 m/s, Temperature 37,3°C, H 47%,Cloud cover 10%</t>
  </si>
  <si>
    <t>E:9749232</t>
  </si>
  <si>
    <t>S:0228482</t>
  </si>
  <si>
    <t>Spot 3</t>
  </si>
  <si>
    <t>Smoke 50 cm</t>
  </si>
  <si>
    <t>(003) ( ID EKK-MTU-008-2019-001)</t>
  </si>
  <si>
    <t>10:13 WIB</t>
  </si>
  <si>
    <t>Wind speed 0,8 m/s, Temperature 32,1°C, H 64%,Cloud cover 10%</t>
  </si>
  <si>
    <t>E:9749206</t>
  </si>
  <si>
    <t>S:0228486</t>
  </si>
  <si>
    <t>Spot 2</t>
  </si>
  <si>
    <t>(131) ( ID EKK-MTU-008-2019-001)</t>
  </si>
  <si>
    <t>08:24 WIB</t>
  </si>
  <si>
    <t>Wind speed 0,3 m/s, Temperature 37,1°C, H 43%,Cloud cover 5%</t>
  </si>
  <si>
    <t>E:9748106</t>
  </si>
  <si>
    <t>S:0228418</t>
  </si>
  <si>
    <t>Spot 1</t>
  </si>
  <si>
    <t>Background</t>
  </si>
  <si>
    <t>(2010) ( ID EKK-MTU-008-2019-001)</t>
  </si>
  <si>
    <t>13:04 WIB</t>
  </si>
  <si>
    <t>Wind speed 1,3 m/s, Temperature 36,4°C, H 45%,Cloud cover 5%</t>
  </si>
  <si>
    <t>E:9748126</t>
  </si>
  <si>
    <t>S:0228501</t>
  </si>
  <si>
    <t>(051) ( ID EKK-MTU-008-2019-001)</t>
  </si>
  <si>
    <t>12:45 WIB</t>
  </si>
  <si>
    <t>Some area covered by rubber plantation</t>
  </si>
  <si>
    <t>4-6 m</t>
  </si>
  <si>
    <t>Wind speed 0,9 m/s, Temperature 33,1°C, H 55%</t>
  </si>
  <si>
    <t>E:9741725</t>
  </si>
  <si>
    <t>S:0229190</t>
  </si>
  <si>
    <t>Clear atmosphere</t>
  </si>
  <si>
    <t>Canal Jayanti</t>
  </si>
  <si>
    <t>(037 D) ( ID EKK-MTU-005-2019-002)</t>
  </si>
  <si>
    <t>11:05 WIB</t>
  </si>
  <si>
    <t>Wind speed 1,6 m/s, Temperature 34,3°C, H 52%</t>
  </si>
  <si>
    <t>E:9741724</t>
  </si>
  <si>
    <t>S:0229460</t>
  </si>
  <si>
    <t>Light to thick smoke, white to light grey</t>
  </si>
  <si>
    <t>Smoke</t>
  </si>
  <si>
    <t>(034 D) ( ID EKK-MTU-005-2019-002)</t>
  </si>
  <si>
    <t>10:47 WIB</t>
  </si>
  <si>
    <t>Wind speed 1,3 m/s, Temperature 37,2°C, H 58%</t>
  </si>
  <si>
    <t>E:9740029</t>
  </si>
  <si>
    <t>S:0229507</t>
  </si>
  <si>
    <t>(121) ( ID EKK-MTU-005-2019-002)</t>
  </si>
  <si>
    <t>10:18 WIB</t>
  </si>
  <si>
    <t>Abandoned land, dominated by ferns, fuel load: light to medium, shrub-dominated vegetation</t>
  </si>
  <si>
    <t>Wind speed 0,6 m/s, Temperature 35,3°C, H 55%</t>
  </si>
  <si>
    <t>E:9741918</t>
  </si>
  <si>
    <t>S:0229224</t>
  </si>
  <si>
    <t>(137) ( ID EKK-MTU-006-2019)</t>
  </si>
  <si>
    <t>14:40 WIB</t>
  </si>
  <si>
    <t>Wind speed 0,6 m/s, Temperature 35,7°C, H 47%</t>
  </si>
  <si>
    <t>E:9741721</t>
  </si>
  <si>
    <t>S:0229186</t>
  </si>
  <si>
    <t>(134) ( ID EKK-MTU-006-2019)</t>
  </si>
  <si>
    <t>14:13 WIB</t>
  </si>
  <si>
    <t>Wind speed 0,4 m/s, Temperature 36,1°C, H 52%</t>
  </si>
  <si>
    <t>E:9741706</t>
  </si>
  <si>
    <t>S:0229152</t>
  </si>
  <si>
    <t>(126) ( ID EKK-MTU-006-2019)</t>
  </si>
  <si>
    <t>12:52 WIB</t>
  </si>
  <si>
    <t>Wind speed 0,7 m/s, Temperature 35,2°C, H 55%</t>
  </si>
  <si>
    <t>E:9742316</t>
  </si>
  <si>
    <t>S:0228999</t>
  </si>
  <si>
    <t>Canal Bapak Rista</t>
  </si>
  <si>
    <t>(095) ( ID EKK-MTU-003-2019)</t>
  </si>
  <si>
    <t>11:29 WIB</t>
  </si>
  <si>
    <t>Wind speed 1,1m/s, Temperature 33,8°C</t>
  </si>
  <si>
    <t>E:9744478</t>
  </si>
  <si>
    <t>S:0228503</t>
  </si>
  <si>
    <t>(138) ( ID EKK-MTU-003-2019)</t>
  </si>
  <si>
    <t>15:23 WIB</t>
  </si>
  <si>
    <t>Wind speed 0,8 m/s, Temperature 33,6°C</t>
  </si>
  <si>
    <t>E:9744530</t>
  </si>
  <si>
    <t>S:0228538</t>
  </si>
  <si>
    <t>(092) ( ID EKK-MTU-003-2019)</t>
  </si>
  <si>
    <t>15:03 WIB</t>
  </si>
  <si>
    <t>Wind speed 0,8 m/s, Temperature 34,6°C</t>
  </si>
  <si>
    <t>E:9744602</t>
  </si>
  <si>
    <t>S:0228548</t>
  </si>
  <si>
    <t>(060) ( ID EKK-MTU-003-2019)</t>
  </si>
  <si>
    <t>14:16 WIB</t>
  </si>
  <si>
    <t>Wind speed 1,0 m/s, Temperature 34,9°C</t>
  </si>
  <si>
    <t>E:9744501</t>
  </si>
  <si>
    <t>S:0228628</t>
  </si>
  <si>
    <t>(109) ( ID EKK-MTU-003-2019)</t>
  </si>
  <si>
    <t>13:11 WIB</t>
  </si>
  <si>
    <t>7-8 m</t>
  </si>
  <si>
    <t>Wind speed 0,6 m/s, Temperature 36,2°C, H 45%</t>
  </si>
  <si>
    <t>E:9752979</t>
  </si>
  <si>
    <t>S:0233113</t>
  </si>
  <si>
    <t>CANAL WETLAND</t>
  </si>
  <si>
    <t>(136) ( ID EKK-MTU-001-2019)</t>
  </si>
  <si>
    <t>Wind speed 1,2 m/s, Temperature 38,6°C</t>
  </si>
  <si>
    <t>E:9752927</t>
  </si>
  <si>
    <t>S:0233307</t>
  </si>
  <si>
    <t>(061) ( ID EKK-MTU-001-2019)</t>
  </si>
  <si>
    <t>11:59 WIB</t>
  </si>
  <si>
    <t>Wind blow from east to west</t>
  </si>
  <si>
    <t xml:space="preserve">Abandon land, shrub-dominated vegetation, fuel load: light to medium, dominated by herbs and 1-2 m height of gelam </t>
  </si>
  <si>
    <t>1,5-2 m</t>
  </si>
  <si>
    <t>Wind speed 2,7 m/s, temperature 38,4°C, H 41,8%</t>
  </si>
  <si>
    <t>48S</t>
  </si>
  <si>
    <t>03.5119.9</t>
  </si>
  <si>
    <t>105.1340.6</t>
  </si>
  <si>
    <t>Light to thick smoke, white and light creamy</t>
  </si>
  <si>
    <t>Senasi Mulya</t>
  </si>
  <si>
    <t>Smoke 1 m</t>
  </si>
  <si>
    <t>1038 (SMA 005-2019)</t>
  </si>
  <si>
    <t>SSumatra</t>
  </si>
  <si>
    <t>Wind speed 2,7 m/s, temperature 36°C, H 44,8%</t>
  </si>
  <si>
    <t>03.5225.8</t>
  </si>
  <si>
    <t>105.2280.2</t>
  </si>
  <si>
    <t>Smoke 5 m</t>
  </si>
  <si>
    <t>1040 (SMA 004-2019)</t>
  </si>
  <si>
    <t>Smoke 2 m</t>
  </si>
  <si>
    <t>1025 (SMA 004-2019)</t>
  </si>
  <si>
    <t>1036 (SMA 004-2019)</t>
  </si>
  <si>
    <t>elevation 23,5 mdpl</t>
  </si>
  <si>
    <t xml:space="preserve">Abandon land, shrub-dominated vegetation, fuel load: light to medium, dominated by herbs and 1-m height of gelam </t>
  </si>
  <si>
    <t>Wind speed 2,8 m/s, temperature 36,5°C, H 42%</t>
  </si>
  <si>
    <t>1035 (SMA 003-2019)</t>
  </si>
  <si>
    <t>Wind speed 2,7 m/s, temperature 34,9°C, H 44%</t>
  </si>
  <si>
    <t>105.2224.4</t>
  </si>
  <si>
    <t>Light to thick smoke, white and creamy</t>
  </si>
  <si>
    <t>1027 (SMA 003-2019)</t>
  </si>
  <si>
    <t>7341 (SMA 003-2019)</t>
  </si>
  <si>
    <t>elevation 22 mdpl</t>
  </si>
  <si>
    <t>1-1,5 m</t>
  </si>
  <si>
    <t>Wind speed 1,8 m/s, temperature 29,9°C, H 50%</t>
  </si>
  <si>
    <t>03.519.5</t>
  </si>
  <si>
    <t>105.1343.6</t>
  </si>
  <si>
    <t>1039 (SMA 002-2019)</t>
  </si>
  <si>
    <t>elevation 20,4 mdpl</t>
  </si>
  <si>
    <t>Wind speed 1,1 m/s, temperature 30,4°C, H 50%</t>
  </si>
  <si>
    <t>03.519.9</t>
  </si>
  <si>
    <t>Light to thick smoke, white</t>
  </si>
  <si>
    <t>1026 (SMA 002-2019)</t>
  </si>
  <si>
    <t>Abandon land, shrub-dominated vegetation, fuel load: light to medium, dominated by ferns, some trees are found (purun and gelam) with the height of 3-5 m</t>
  </si>
  <si>
    <t>3-7 m</t>
  </si>
  <si>
    <t>Wind speed 1,6 m/s, temperature 31,2°C, H %</t>
  </si>
  <si>
    <t>03.3071.0</t>
  </si>
  <si>
    <t>104.5780.9</t>
  </si>
  <si>
    <t>Tempirai</t>
  </si>
  <si>
    <t>1033 (TMP 002-2019)</t>
  </si>
  <si>
    <t>09:04 WIB</t>
  </si>
  <si>
    <t>Wind speed 2,8 m/s, temperature 31,2°C, H 64,7%</t>
  </si>
  <si>
    <t>03.3041.2</t>
  </si>
  <si>
    <t>104.5746.8</t>
  </si>
  <si>
    <t>Light to thick smoke, white and greyish</t>
  </si>
  <si>
    <t>6342 (TMP 002-2019)</t>
  </si>
  <si>
    <t>09:20 WIB</t>
  </si>
  <si>
    <t>Wind speed 1,1 m/s, temperature 32,8°C, H 54%</t>
  </si>
  <si>
    <t>03.3053.3</t>
  </si>
  <si>
    <t>104.5761.7</t>
  </si>
  <si>
    <t>1028 (TMP 003-2019)</t>
  </si>
  <si>
    <t>09:55 WIB</t>
  </si>
  <si>
    <t>Wind speed 0,3 m/s, temperature 34,8 °C, H 50%</t>
  </si>
  <si>
    <t>03.3048.6</t>
  </si>
  <si>
    <t>104.5756.5</t>
  </si>
  <si>
    <t>Smoke 2,5 m</t>
  </si>
  <si>
    <t>1034 (TMP 003-2019)</t>
  </si>
  <si>
    <t>09:45 WIB</t>
  </si>
  <si>
    <t>1041 (TMP 003-2019)</t>
  </si>
  <si>
    <t>Abandon land, shrub-dominated vegetation, fuel load: light to medium, dominated by ferns and gelam with the height of 2-5 m</t>
  </si>
  <si>
    <t>1 m</t>
  </si>
  <si>
    <t>Wind speed 2,9 m/s, temperature 33,5 °C, H 43%</t>
  </si>
  <si>
    <t>03.3109.4</t>
  </si>
  <si>
    <t>105.1341.4</t>
  </si>
  <si>
    <t>9484 (SMA 001-2019)</t>
  </si>
  <si>
    <t>16:43 WIB</t>
  </si>
  <si>
    <t>Wind speed 2,9 m/s, temperature 33,5°C, H 43%</t>
  </si>
  <si>
    <t>03.3111.2</t>
  </si>
  <si>
    <t>105.1340.2</t>
  </si>
  <si>
    <t>1042 (SMA 001-2019)</t>
  </si>
  <si>
    <t>16:29 WIB</t>
  </si>
  <si>
    <t>Smoke 3 m</t>
  </si>
  <si>
    <t>1044 (SMA 001-2019)</t>
  </si>
  <si>
    <t>16:24 WIB</t>
  </si>
  <si>
    <t>1032 (SMA 001-2019)</t>
  </si>
  <si>
    <t>16:10 WIB</t>
  </si>
  <si>
    <t>1,5 m</t>
  </si>
  <si>
    <t>Wind speed 1,7 m/s, temperature 34,3 °C, H 43%</t>
  </si>
  <si>
    <t>03.52597.</t>
  </si>
  <si>
    <t>105.11301.</t>
  </si>
  <si>
    <t>Kayulabu</t>
  </si>
  <si>
    <t>1031 (KLB 002-2019)</t>
  </si>
  <si>
    <t>14:33 WIB</t>
  </si>
  <si>
    <t>Wind speed 0,7 m/s, temperature 36.4 °C, RH 43%</t>
  </si>
  <si>
    <t>03.52549.</t>
  </si>
  <si>
    <t>105.11302.</t>
  </si>
  <si>
    <t>Light Smoke, white until creamy-white</t>
  </si>
  <si>
    <t>1043 (KLB 002-2019)</t>
  </si>
  <si>
    <t>14:21 WIB</t>
  </si>
  <si>
    <t>1,5 m-2 m</t>
  </si>
  <si>
    <t>Wind speed 2,2 m/s, temperature 31,2 °C, RH 62,3%</t>
  </si>
  <si>
    <t>03.5169.</t>
  </si>
  <si>
    <t>105.2040.</t>
  </si>
  <si>
    <t>9481 (KLB 001-2019)</t>
  </si>
  <si>
    <t>14:39 WIB</t>
  </si>
  <si>
    <t>Wind speed 0,5 m/s, temperature 30,1°C, RH 67,1 %</t>
  </si>
  <si>
    <t>03.5100.4</t>
  </si>
  <si>
    <t>105.1212.4</t>
  </si>
  <si>
    <t xml:space="preserve">Light Smoke, white until light grey </t>
  </si>
  <si>
    <t>9480 (KLB 001-2019)</t>
  </si>
  <si>
    <t>14.13 WIB</t>
  </si>
  <si>
    <t>Win speed 2,7 m/s, temperature 31,2 °C, RH 60,6 %</t>
  </si>
  <si>
    <t>03.4640.2</t>
  </si>
  <si>
    <t>104.9746.3</t>
  </si>
  <si>
    <t>9477 (TMP 001-2019)</t>
  </si>
  <si>
    <t>10:01 WIB</t>
  </si>
  <si>
    <t>Wind speed 2,2 m/s, temperature 30° C, RH 71,2 %</t>
  </si>
  <si>
    <t>03.4638.5</t>
  </si>
  <si>
    <t>104.9243.8</t>
  </si>
  <si>
    <t>9482 (TMP 001-2019)</t>
  </si>
  <si>
    <t>09:22 WIB</t>
  </si>
  <si>
    <t>Kelapa Sawit</t>
  </si>
  <si>
    <r>
      <t>01</t>
    </r>
    <r>
      <rPr>
        <sz val="8"/>
        <color theme="1"/>
        <rFont val="Calibri"/>
        <family val="2"/>
      </rPr>
      <t>ᴼ 14' 50" S</t>
    </r>
  </si>
  <si>
    <r>
      <t>103</t>
    </r>
    <r>
      <rPr>
        <sz val="8"/>
        <color theme="1"/>
        <rFont val="Calibri"/>
        <family val="2"/>
      </rPr>
      <t>ᴼ 59' 41" E</t>
    </r>
  </si>
  <si>
    <t>PT ATGA Desa Kota Kandis Dendang</t>
  </si>
  <si>
    <r>
      <t>01</t>
    </r>
    <r>
      <rPr>
        <sz val="8"/>
        <color theme="1"/>
        <rFont val="Calibri"/>
        <family val="2"/>
      </rPr>
      <t>ᴼ 15' 12" S</t>
    </r>
  </si>
  <si>
    <t>103ᴼ 59' 55,2" E</t>
  </si>
  <si>
    <t>097</t>
  </si>
  <si>
    <r>
      <t>01</t>
    </r>
    <r>
      <rPr>
        <sz val="8"/>
        <color theme="1"/>
        <rFont val="Calibri"/>
        <family val="2"/>
      </rPr>
      <t>ᴼ 15' 2" S</t>
    </r>
  </si>
  <si>
    <t>103ᴼ 59' 47" E</t>
  </si>
  <si>
    <t>62,6</t>
  </si>
  <si>
    <r>
      <t>01</t>
    </r>
    <r>
      <rPr>
        <sz val="8"/>
        <color theme="1"/>
        <rFont val="Calibri"/>
        <family val="2"/>
      </rPr>
      <t>ᴼ 15' 2,11" S</t>
    </r>
  </si>
  <si>
    <t>103ᴼ 59' 44,66" E</t>
  </si>
  <si>
    <t>Semak Pakis</t>
  </si>
  <si>
    <r>
      <t>01</t>
    </r>
    <r>
      <rPr>
        <sz val="8"/>
        <color theme="1"/>
        <rFont val="Calibri"/>
        <family val="2"/>
      </rPr>
      <t>ᴼ 28,875' S</t>
    </r>
  </si>
  <si>
    <r>
      <t>103</t>
    </r>
    <r>
      <rPr>
        <sz val="8"/>
        <color theme="1"/>
        <rFont val="Calibri"/>
        <family val="2"/>
      </rPr>
      <t>ᴼ 59,492'  E</t>
    </r>
  </si>
  <si>
    <t>Tahura OKH</t>
  </si>
  <si>
    <t>9141 T (Tahura 8)</t>
  </si>
  <si>
    <t>9140 T (Tahura 7)</t>
  </si>
  <si>
    <t>9304 (Tahura 6)</t>
  </si>
  <si>
    <r>
      <t>01</t>
    </r>
    <r>
      <rPr>
        <sz val="8"/>
        <color theme="1"/>
        <rFont val="Calibri"/>
        <family val="2"/>
      </rPr>
      <t>ᴼ 28,891' S</t>
    </r>
  </si>
  <si>
    <r>
      <t>103</t>
    </r>
    <r>
      <rPr>
        <sz val="8"/>
        <color theme="1"/>
        <rFont val="Calibri"/>
        <family val="2"/>
      </rPr>
      <t>ᴼ 59,493'  E</t>
    </r>
  </si>
  <si>
    <r>
      <t>01</t>
    </r>
    <r>
      <rPr>
        <sz val="8"/>
        <color theme="1"/>
        <rFont val="Calibri"/>
        <family val="2"/>
      </rPr>
      <t>ᴼ 28,879' S</t>
    </r>
  </si>
  <si>
    <r>
      <t>103</t>
    </r>
    <r>
      <rPr>
        <sz val="8"/>
        <color theme="1"/>
        <rFont val="Calibri"/>
        <family val="2"/>
      </rPr>
      <t>ᴼ 59,485'  E</t>
    </r>
  </si>
  <si>
    <t>9002 (Tahura 4)</t>
  </si>
  <si>
    <r>
      <t>103</t>
    </r>
    <r>
      <rPr>
        <sz val="8"/>
        <color theme="1"/>
        <rFont val="Calibri"/>
        <family val="2"/>
      </rPr>
      <t>ᴼ 59,484'  E</t>
    </r>
  </si>
  <si>
    <t>9462 (Tahura 3)</t>
  </si>
  <si>
    <r>
      <t>01</t>
    </r>
    <r>
      <rPr>
        <sz val="8"/>
        <color theme="1"/>
        <rFont val="Calibri"/>
        <family val="2"/>
      </rPr>
      <t>ᴼ 28,899' S</t>
    </r>
  </si>
  <si>
    <r>
      <t>103</t>
    </r>
    <r>
      <rPr>
        <sz val="8"/>
        <color theme="1"/>
        <rFont val="Calibri"/>
        <family val="2"/>
      </rPr>
      <t>ᴼ 54,481'  E</t>
    </r>
  </si>
  <si>
    <t>7367 (Tahura 2)</t>
  </si>
  <si>
    <r>
      <t>01</t>
    </r>
    <r>
      <rPr>
        <sz val="8"/>
        <color theme="1"/>
        <rFont val="Calibri"/>
        <family val="2"/>
      </rPr>
      <t>ᴼ 28,904' S</t>
    </r>
  </si>
  <si>
    <r>
      <t>103</t>
    </r>
    <r>
      <rPr>
        <sz val="8"/>
        <color theme="1"/>
        <rFont val="Calibri"/>
        <family val="2"/>
      </rPr>
      <t>ᴼ 59,479'  E</t>
    </r>
  </si>
  <si>
    <t>9389 (Tahura 1)</t>
  </si>
  <si>
    <r>
      <t>01</t>
    </r>
    <r>
      <rPr>
        <sz val="8"/>
        <color theme="1"/>
        <rFont val="Calibri"/>
        <family val="2"/>
      </rPr>
      <t>ᴼ 34,254' S</t>
    </r>
  </si>
  <si>
    <t>103ᴼ 54,037' E</t>
  </si>
  <si>
    <t>Desa Puding</t>
  </si>
  <si>
    <t>6383 (BG 2)</t>
  </si>
  <si>
    <t>4137 (BG 1)</t>
  </si>
  <si>
    <r>
      <t>01</t>
    </r>
    <r>
      <rPr>
        <sz val="8"/>
        <color theme="1"/>
        <rFont val="Calibri"/>
        <family val="2"/>
      </rPr>
      <t>ᴼ 35,110' S</t>
    </r>
  </si>
  <si>
    <r>
      <t>103</t>
    </r>
    <r>
      <rPr>
        <sz val="8"/>
        <color theme="1"/>
        <rFont val="Calibri"/>
        <family val="2"/>
      </rPr>
      <t>ᴼ 54,691'  E</t>
    </r>
  </si>
  <si>
    <t>PT. BEP Desa Puding</t>
  </si>
  <si>
    <r>
      <t>01</t>
    </r>
    <r>
      <rPr>
        <sz val="8"/>
        <color theme="1"/>
        <rFont val="Calibri"/>
        <family val="2"/>
      </rPr>
      <t>ᴼ 34,056' S</t>
    </r>
  </si>
  <si>
    <r>
      <t>103</t>
    </r>
    <r>
      <rPr>
        <sz val="8"/>
        <color theme="1"/>
        <rFont val="Calibri"/>
        <family val="2"/>
      </rPr>
      <t>ᴼ 54,687'  E</t>
    </r>
  </si>
  <si>
    <r>
      <t>01</t>
    </r>
    <r>
      <rPr>
        <sz val="8"/>
        <color theme="1"/>
        <rFont val="Calibri"/>
        <family val="2"/>
      </rPr>
      <t>ᴼ 35,056' S</t>
    </r>
  </si>
  <si>
    <r>
      <t>103</t>
    </r>
    <r>
      <rPr>
        <sz val="8"/>
        <color theme="1"/>
        <rFont val="Calibri"/>
        <family val="2"/>
      </rPr>
      <t>ᴼ 54,689'  E</t>
    </r>
  </si>
  <si>
    <t>6299 (BEP 2)</t>
  </si>
  <si>
    <r>
      <t>01</t>
    </r>
    <r>
      <rPr>
        <sz val="8"/>
        <color theme="1"/>
        <rFont val="Calibri"/>
        <family val="2"/>
      </rPr>
      <t>ᴼ 34,427' S</t>
    </r>
  </si>
  <si>
    <r>
      <t>103</t>
    </r>
    <r>
      <rPr>
        <sz val="8"/>
        <color theme="1"/>
        <rFont val="Calibri"/>
        <family val="2"/>
      </rPr>
      <t>ᴼ 54,267'  E</t>
    </r>
  </si>
  <si>
    <r>
      <t>01</t>
    </r>
    <r>
      <rPr>
        <sz val="8"/>
        <color theme="1"/>
        <rFont val="Calibri"/>
        <family val="2"/>
      </rPr>
      <t>ᴼ 34,259' S</t>
    </r>
  </si>
  <si>
    <t>103ᴼ 54,013' E</t>
  </si>
  <si>
    <t>7051</t>
  </si>
  <si>
    <r>
      <t>01</t>
    </r>
    <r>
      <rPr>
        <sz val="8"/>
        <color theme="1"/>
        <rFont val="Calibri"/>
        <family val="2"/>
      </rPr>
      <t>ᴼ 34,151' S</t>
    </r>
  </si>
  <si>
    <t>103ᴼ 53,752' E</t>
  </si>
  <si>
    <t>47N</t>
  </si>
  <si>
    <t>1°37'16,2" N</t>
  </si>
  <si>
    <t>101°23'42,2" E</t>
  </si>
  <si>
    <t>fire (far)</t>
  </si>
  <si>
    <t>Desa Bukit Timah, Dumai</t>
  </si>
  <si>
    <t>fire (medium)</t>
  </si>
  <si>
    <t>Background 7 meter from sample# 7193</t>
  </si>
  <si>
    <t>fire (close)</t>
  </si>
  <si>
    <t>Background 4 meter from sample# 7193</t>
  </si>
  <si>
    <t>0°27'8,7" N</t>
  </si>
  <si>
    <t>101°21'3" E</t>
  </si>
  <si>
    <t>Background  (ambient)</t>
  </si>
  <si>
    <t>Desa Rimbo Panjang, Kampar</t>
  </si>
  <si>
    <t>Background 1 meter from sample# 7193</t>
  </si>
  <si>
    <t>0°27'12,6" N</t>
  </si>
  <si>
    <t>101°21'1" E</t>
  </si>
  <si>
    <t>Fire (replication# 1)</t>
  </si>
  <si>
    <t>fire (area 1)</t>
  </si>
  <si>
    <t>00°26'45,4" N</t>
  </si>
  <si>
    <t>101°21'28,9" E</t>
  </si>
  <si>
    <t>Background (ambient)</t>
  </si>
  <si>
    <t>Desa Manunggal, Kampar</t>
  </si>
  <si>
    <t>0°26'36" N</t>
  </si>
  <si>
    <t>101°21'26" E</t>
  </si>
  <si>
    <t>fire (smoke 4)</t>
  </si>
  <si>
    <t>030 D</t>
  </si>
  <si>
    <t>00°26'37,7" N</t>
  </si>
  <si>
    <t>101°21'26,1" E</t>
  </si>
  <si>
    <t>fire (smoke 3)</t>
  </si>
  <si>
    <t>00°26'39,1" N</t>
  </si>
  <si>
    <t>101°21'25,8" E</t>
  </si>
  <si>
    <t>fire (smoke 2)</t>
  </si>
  <si>
    <t>035D</t>
  </si>
  <si>
    <t>Next to the road</t>
  </si>
  <si>
    <t>00°27'24,4" N</t>
  </si>
  <si>
    <t>101°16'35,1" E</t>
  </si>
  <si>
    <t>Fire (smoke 1)</t>
  </si>
  <si>
    <t>00°27'22'' N</t>
  </si>
  <si>
    <t>101°16'38" E</t>
  </si>
  <si>
    <t>040</t>
  </si>
  <si>
    <t>Land use</t>
  </si>
  <si>
    <t>Peat depth</t>
  </si>
  <si>
    <t>Elevation (f)</t>
  </si>
  <si>
    <t>Temperature (ᴼC)</t>
  </si>
  <si>
    <t>Wind Speed</t>
  </si>
  <si>
    <t>Northing</t>
  </si>
  <si>
    <t>Easting</t>
  </si>
  <si>
    <t>UTMzone</t>
  </si>
  <si>
    <t>Latitude</t>
  </si>
  <si>
    <t>Longitude</t>
  </si>
  <si>
    <t>original cordinate entries</t>
  </si>
  <si>
    <t>Smoke/Background</t>
  </si>
  <si>
    <t>Location</t>
  </si>
  <si>
    <t>SampleID</t>
  </si>
  <si>
    <t>Province</t>
  </si>
  <si>
    <t>stderr for province is based on stderr of slope</t>
  </si>
  <si>
    <t>Table notes:</t>
  </si>
  <si>
    <t>NOTES:</t>
  </si>
  <si>
    <t>Koss et al. (2018) EF were adjusted upwards to account for correct fuel carbon fraction as described in text.</t>
  </si>
  <si>
    <t>All FIREX "unknowns" are listed at the end of Koss et al. (2018) supplementary tables.</t>
  </si>
  <si>
    <t>If either Koss (2018) or Stockwell (2016) assigned a mass we accepted it. If both assigned a mass and they were different we used more recent Koss assignment.</t>
  </si>
  <si>
    <t>We don't try to assign neutral formulas for PTR-MS unknowns since we cannot be sure if we ionized via charge exchange with a neutral or adding a proton to a radical</t>
  </si>
  <si>
    <t>Glyoxal data from Zarzana et al., (2018) and they report methylglyoxal &lt; PTR sum of methylglyoxal+acrylic acid. We corrected Christian et al EF as described in Akagi et al. (2011).</t>
  </si>
  <si>
    <t>Stdev</t>
  </si>
  <si>
    <t>laser absorption</t>
  </si>
  <si>
    <t>Tedlar, bottles</t>
  </si>
  <si>
    <t>IR, GC-FID</t>
  </si>
  <si>
    <t>N2O is not included in table, see Hamada et al for extensive justification.</t>
  </si>
  <si>
    <r>
      <t>Table S3. Trace gas EFs (g kg</t>
    </r>
    <r>
      <rPr>
        <b/>
        <vertAlign val="superscript"/>
        <sz val="14"/>
        <color theme="1"/>
        <rFont val="Calibri"/>
        <family val="2"/>
        <scheme val="minor"/>
      </rPr>
      <t>-1</t>
    </r>
    <r>
      <rPr>
        <b/>
        <sz val="14"/>
        <color theme="1"/>
        <rFont val="Calibri"/>
        <family val="2"/>
        <scheme val="minor"/>
      </rPr>
      <t>) from field and fire lab. Suggested best value in yellow-shaded cells. Notes at bottom.</t>
    </r>
  </si>
  <si>
    <r>
      <rPr>
        <sz val="8"/>
        <rFont val="Calibri"/>
        <family val="2"/>
        <scheme val="minor"/>
      </rPr>
      <t>7150</t>
    </r>
    <r>
      <rPr>
        <sz val="8"/>
        <color theme="1"/>
        <rFont val="Calibri"/>
        <family val="2"/>
        <scheme val="minor"/>
      </rPr>
      <t>(Tahura 5)</t>
    </r>
  </si>
  <si>
    <t>Date (m/d/y)</t>
  </si>
  <si>
    <t>Local time</t>
  </si>
  <si>
    <t>WAS canister #</t>
  </si>
  <si>
    <t>Smoke color</t>
  </si>
  <si>
    <t>Plume notes</t>
  </si>
  <si>
    <t>Table S1. Peat smoke sampling site details. "nr" indicates no recorded observation.</t>
  </si>
  <si>
    <t>nr</t>
  </si>
  <si>
    <t>Weather (grouped)</t>
  </si>
  <si>
    <t>see individual entries to right</t>
  </si>
  <si>
    <t>"</t>
  </si>
  <si>
    <t>m/s</t>
  </si>
  <si>
    <t>%</t>
  </si>
  <si>
    <t>R Humidity</t>
  </si>
  <si>
    <t>"465"</t>
  </si>
  <si>
    <t>Additional notes</t>
  </si>
  <si>
    <t>recent palm oil</t>
  </si>
  <si>
    <t>current palm oil</t>
  </si>
  <si>
    <t>abandoned, grass and brush</t>
  </si>
  <si>
    <t>mix palm oil and brush</t>
  </si>
  <si>
    <t>burned in 2015</t>
  </si>
  <si>
    <t>Wooster et al 2018 EF</t>
  </si>
  <si>
    <r>
      <rPr>
        <b/>
        <sz val="11"/>
        <color theme="1"/>
        <rFont val="Calibri"/>
        <family val="2"/>
        <scheme val="minor"/>
      </rPr>
      <t>Fig. S1)</t>
    </r>
    <r>
      <rPr>
        <sz val="11"/>
        <color theme="1"/>
        <rFont val="Calibri"/>
        <family val="2"/>
        <scheme val="minor"/>
      </rPr>
      <t xml:space="preserve"> The lab average EF versus the field average EF for the 25 species measured in both settings (slope 1.13, r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0.841). When methane and ammonia are excluded (both are gasification indicators), agreement between lab and field EFs improves further (slope 1.04, r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0.88).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</si>
</sst>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00"/>
    <numFmt numFmtId="165" formatCode="0.0E+00"/>
    <numFmt numFmtId="166" formatCode="0.0000"/>
    <numFmt numFmtId="167" formatCode="0.00000"/>
    <numFmt numFmtId="168" formatCode="0.0"/>
    <numFmt numFmtId="169" formatCode="0.000000"/>
    <numFmt numFmtId="170" formatCode="[$-F400]h:mm:ss\ AM/PM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222222"/>
      <name val="Calibri"/>
      <family val="2"/>
      <scheme val="minor"/>
    </font>
    <font>
      <u/>
      <sz val="1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8"/>
      <color theme="1"/>
      <name val="Calibri"/>
      <family val="2"/>
      <scheme val="minor"/>
    </font>
    <font>
      <sz val="8"/>
      <color theme="1"/>
      <name val="Calibri"/>
      <family val="2"/>
    </font>
    <font>
      <b/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perscript"/>
      <sz val="14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13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" xfId="0" applyBorder="1"/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2" fontId="0" fillId="0" borderId="0" xfId="0" applyNumberFormat="1"/>
    <xf numFmtId="164" fontId="0" fillId="0" borderId="0" xfId="0" applyNumberFormat="1"/>
    <xf numFmtId="0" fontId="0" fillId="0" borderId="1" xfId="0" quotePrefix="1" applyFill="1" applyBorder="1" applyAlignment="1">
      <alignment horizontal="center" vertical="center"/>
    </xf>
    <xf numFmtId="0" fontId="0" fillId="0" borderId="0" xfId="0" applyAlignment="1"/>
    <xf numFmtId="165" fontId="0" fillId="0" borderId="0" xfId="0" applyNumberFormat="1"/>
    <xf numFmtId="164" fontId="0" fillId="0" borderId="0" xfId="0" applyNumberFormat="1" applyFont="1"/>
    <xf numFmtId="2" fontId="0" fillId="0" borderId="0" xfId="0" applyNumberFormat="1" applyFont="1"/>
    <xf numFmtId="1" fontId="0" fillId="0" borderId="0" xfId="0" applyNumberFormat="1" applyFont="1"/>
    <xf numFmtId="0" fontId="0" fillId="0" borderId="0" xfId="0" applyFont="1"/>
    <xf numFmtId="165" fontId="0" fillId="0" borderId="0" xfId="0" applyNumberFormat="1" applyFont="1"/>
    <xf numFmtId="165" fontId="0" fillId="0" borderId="0" xfId="0" applyNumberFormat="1" applyFont="1" applyFill="1" applyBorder="1" applyAlignment="1">
      <alignment horizontal="center"/>
    </xf>
    <xf numFmtId="165" fontId="2" fillId="0" borderId="0" xfId="1" applyNumberFormat="1" applyFont="1" applyAlignment="1">
      <alignment horizontal="center"/>
    </xf>
    <xf numFmtId="166" fontId="0" fillId="0" borderId="0" xfId="0" applyNumberFormat="1" applyFont="1"/>
    <xf numFmtId="0" fontId="0" fillId="2" borderId="0" xfId="0" applyFill="1"/>
    <xf numFmtId="167" fontId="0" fillId="0" borderId="0" xfId="0" applyNumberFormat="1" applyFont="1"/>
    <xf numFmtId="167" fontId="0" fillId="0" borderId="0" xfId="0" applyNumberFormat="1"/>
    <xf numFmtId="0" fontId="0" fillId="0" borderId="0" xfId="0" applyFill="1"/>
    <xf numFmtId="0" fontId="0" fillId="0" borderId="0" xfId="0" applyFont="1" applyAlignment="1">
      <alignment horizontal="center"/>
    </xf>
    <xf numFmtId="167" fontId="0" fillId="0" borderId="0" xfId="0" applyNumberFormat="1" applyAlignment="1">
      <alignment horizontal="center" vertical="center"/>
    </xf>
    <xf numFmtId="0" fontId="0" fillId="0" borderId="0" xfId="0" applyFont="1" applyFill="1"/>
    <xf numFmtId="2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" xfId="0" applyFont="1" applyBorder="1"/>
    <xf numFmtId="166" fontId="0" fillId="0" borderId="1" xfId="0" applyNumberFormat="1" applyFont="1" applyBorder="1"/>
    <xf numFmtId="0" fontId="0" fillId="0" borderId="1" xfId="0" applyFont="1" applyBorder="1" applyAlignment="1">
      <alignment horizontal="center" vertical="center"/>
    </xf>
    <xf numFmtId="0" fontId="0" fillId="0" borderId="1" xfId="0" applyFill="1" applyBorder="1"/>
    <xf numFmtId="0" fontId="0" fillId="0" borderId="1" xfId="0" applyFill="1" applyBorder="1" applyAlignment="1">
      <alignment horizontal="center" vertical="center"/>
    </xf>
    <xf numFmtId="164" fontId="0" fillId="0" borderId="0" xfId="0" applyNumberFormat="1" applyFont="1" applyFill="1"/>
    <xf numFmtId="1" fontId="0" fillId="0" borderId="0" xfId="0" applyNumberFormat="1" applyFont="1" applyFill="1"/>
    <xf numFmtId="2" fontId="0" fillId="0" borderId="0" xfId="0" applyNumberFormat="1" applyFont="1" applyFill="1"/>
    <xf numFmtId="165" fontId="0" fillId="0" borderId="0" xfId="0" applyNumberFormat="1" applyFont="1" applyFill="1"/>
    <xf numFmtId="0" fontId="0" fillId="0" borderId="1" xfId="0" applyFont="1" applyFill="1" applyBorder="1"/>
    <xf numFmtId="165" fontId="2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center" vertical="center"/>
    </xf>
    <xf numFmtId="165" fontId="0" fillId="0" borderId="0" xfId="0" applyNumberFormat="1" applyFill="1"/>
    <xf numFmtId="1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166" fontId="2" fillId="0" borderId="0" xfId="0" applyNumberFormat="1" applyFont="1"/>
    <xf numFmtId="166" fontId="2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center"/>
    </xf>
    <xf numFmtId="17" fontId="2" fillId="0" borderId="0" xfId="0" quotePrefix="1" applyNumberFormat="1" applyFont="1" applyFill="1" applyAlignment="1">
      <alignment horizontal="center"/>
    </xf>
    <xf numFmtId="0" fontId="2" fillId="0" borderId="0" xfId="0" quotePrefix="1" applyFont="1" applyFill="1" applyAlignment="1">
      <alignment horizontal="center"/>
    </xf>
    <xf numFmtId="17" fontId="0" fillId="0" borderId="0" xfId="0" quotePrefix="1" applyNumberFormat="1" applyAlignment="1">
      <alignment horizontal="center"/>
    </xf>
    <xf numFmtId="0" fontId="0" fillId="0" borderId="0" xfId="0" quotePrefix="1" applyAlignment="1">
      <alignment horizontal="center"/>
    </xf>
    <xf numFmtId="1" fontId="4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6" fontId="2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horizontal="right"/>
    </xf>
    <xf numFmtId="166" fontId="0" fillId="0" borderId="0" xfId="0" applyNumberFormat="1"/>
    <xf numFmtId="0" fontId="2" fillId="0" borderId="0" xfId="0" applyFont="1" applyFill="1"/>
    <xf numFmtId="166" fontId="2" fillId="0" borderId="1" xfId="0" applyNumberFormat="1" applyFont="1" applyBorder="1" applyAlignment="1">
      <alignment horizontal="right"/>
    </xf>
    <xf numFmtId="166" fontId="2" fillId="0" borderId="1" xfId="0" applyNumberFormat="1" applyFont="1" applyBorder="1"/>
    <xf numFmtId="164" fontId="2" fillId="0" borderId="1" xfId="0" applyNumberFormat="1" applyFont="1" applyBorder="1"/>
    <xf numFmtId="2" fontId="0" fillId="0" borderId="1" xfId="0" applyNumberFormat="1" applyBorder="1"/>
    <xf numFmtId="166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" fontId="2" fillId="0" borderId="0" xfId="0" applyNumberFormat="1" applyFont="1" applyFill="1" applyAlignment="1">
      <alignment horizontal="center" vertical="center"/>
    </xf>
    <xf numFmtId="1" fontId="0" fillId="0" borderId="0" xfId="0" applyNumberFormat="1" applyFont="1" applyAlignment="1">
      <alignment horizontal="center" vertical="center"/>
    </xf>
    <xf numFmtId="168" fontId="2" fillId="0" borderId="0" xfId="0" applyNumberFormat="1" applyFont="1" applyAlignment="1">
      <alignment horizontal="center" vertical="center"/>
    </xf>
    <xf numFmtId="168" fontId="2" fillId="0" borderId="0" xfId="0" applyNumberFormat="1" applyFont="1" applyFill="1" applyAlignment="1">
      <alignment horizontal="center" vertical="center"/>
    </xf>
    <xf numFmtId="168" fontId="0" fillId="0" borderId="0" xfId="0" applyNumberFormat="1" applyFont="1" applyAlignment="1">
      <alignment horizontal="center" vertical="center"/>
    </xf>
    <xf numFmtId="168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/>
    </xf>
    <xf numFmtId="169" fontId="2" fillId="0" borderId="0" xfId="0" applyNumberFormat="1" applyFont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0" xfId="0" applyNumberFormat="1" applyFont="1" applyFill="1" applyBorder="1" applyAlignment="1">
      <alignment horizontal="center" vertical="center" wrapText="1"/>
    </xf>
    <xf numFmtId="166" fontId="2" fillId="0" borderId="0" xfId="0" applyNumberFormat="1" applyFont="1" applyFill="1"/>
    <xf numFmtId="0" fontId="0" fillId="0" borderId="0" xfId="0" applyAlignment="1">
      <alignment horizontal="center"/>
    </xf>
    <xf numFmtId="0" fontId="0" fillId="0" borderId="3" xfId="0" applyBorder="1"/>
    <xf numFmtId="0" fontId="3" fillId="0" borderId="3" xfId="0" applyFont="1" applyBorder="1"/>
    <xf numFmtId="0" fontId="0" fillId="0" borderId="3" xfId="0" applyBorder="1" applyAlignment="1">
      <alignment horizontal="right"/>
    </xf>
    <xf numFmtId="0" fontId="0" fillId="0" borderId="3" xfId="0" quotePrefix="1" applyBorder="1"/>
    <xf numFmtId="0" fontId="0" fillId="0" borderId="4" xfId="0" applyBorder="1"/>
    <xf numFmtId="169" fontId="0" fillId="0" borderId="3" xfId="0" applyNumberFormat="1" applyBorder="1"/>
    <xf numFmtId="0" fontId="0" fillId="3" borderId="0" xfId="0" applyFill="1"/>
    <xf numFmtId="164" fontId="0" fillId="0" borderId="0" xfId="0" applyNumberFormat="1" applyAlignment="1">
      <alignment horizontal="center"/>
    </xf>
    <xf numFmtId="166" fontId="0" fillId="0" borderId="1" xfId="0" applyNumberFormat="1" applyBorder="1" applyAlignment="1">
      <alignment horizontal="center" vertical="center"/>
    </xf>
    <xf numFmtId="0" fontId="0" fillId="3" borderId="0" xfId="0" applyFill="1" applyBorder="1"/>
    <xf numFmtId="164" fontId="0" fillId="3" borderId="0" xfId="0" applyNumberFormat="1" applyFill="1" applyAlignment="1">
      <alignment horizontal="center"/>
    </xf>
    <xf numFmtId="0" fontId="8" fillId="0" borderId="0" xfId="2"/>
    <xf numFmtId="0" fontId="10" fillId="4" borderId="5" xfId="2" applyFont="1" applyFill="1" applyBorder="1"/>
    <xf numFmtId="0" fontId="10" fillId="4" borderId="1" xfId="2" applyFont="1" applyFill="1" applyBorder="1"/>
    <xf numFmtId="0" fontId="3" fillId="0" borderId="0" xfId="0" applyFont="1"/>
    <xf numFmtId="164" fontId="0" fillId="0" borderId="1" xfId="0" applyNumberFormat="1" applyBorder="1" applyAlignment="1">
      <alignment horizontal="center" vertical="center"/>
    </xf>
    <xf numFmtId="164" fontId="0" fillId="5" borderId="0" xfId="0" applyNumberFormat="1" applyFill="1" applyAlignment="1">
      <alignment horizontal="center" vertical="center"/>
    </xf>
    <xf numFmtId="1" fontId="0" fillId="5" borderId="0" xfId="0" applyNumberFormat="1" applyFill="1" applyAlignment="1">
      <alignment horizontal="center" vertical="center"/>
    </xf>
    <xf numFmtId="168" fontId="0" fillId="5" borderId="0" xfId="0" applyNumberFormat="1" applyFill="1" applyAlignment="1">
      <alignment horizontal="center" vertical="center"/>
    </xf>
    <xf numFmtId="2" fontId="0" fillId="5" borderId="0" xfId="0" applyNumberFormat="1" applyFill="1" applyAlignment="1">
      <alignment horizontal="center" vertical="center"/>
    </xf>
    <xf numFmtId="169" fontId="0" fillId="5" borderId="0" xfId="0" applyNumberFormat="1" applyFill="1" applyAlignment="1">
      <alignment horizontal="center" vertical="center"/>
    </xf>
    <xf numFmtId="166" fontId="0" fillId="5" borderId="0" xfId="0" applyNumberFormat="1" applyFill="1" applyAlignment="1">
      <alignment horizontal="center" vertical="center"/>
    </xf>
    <xf numFmtId="166" fontId="0" fillId="5" borderId="1" xfId="0" applyNumberFormat="1" applyFill="1" applyBorder="1" applyAlignment="1">
      <alignment horizontal="center" vertical="center"/>
    </xf>
    <xf numFmtId="166" fontId="12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/>
    <xf numFmtId="0" fontId="16" fillId="0" borderId="0" xfId="2" applyFont="1"/>
    <xf numFmtId="0" fontId="8" fillId="0" borderId="0" xfId="2" applyAlignment="1">
      <alignment horizontal="center"/>
    </xf>
    <xf numFmtId="0" fontId="10" fillId="4" borderId="5" xfId="2" applyFont="1" applyFill="1" applyBorder="1" applyAlignment="1">
      <alignment horizontal="center"/>
    </xf>
    <xf numFmtId="0" fontId="8" fillId="0" borderId="0" xfId="2" quotePrefix="1" applyAlignment="1">
      <alignment horizontal="center"/>
    </xf>
    <xf numFmtId="0" fontId="11" fillId="0" borderId="0" xfId="2" applyFont="1" applyAlignment="1">
      <alignment horizontal="center"/>
    </xf>
    <xf numFmtId="14" fontId="8" fillId="0" borderId="0" xfId="2" applyNumberFormat="1" applyAlignment="1">
      <alignment horizontal="center" vertical="center"/>
    </xf>
    <xf numFmtId="170" fontId="8" fillId="0" borderId="0" xfId="2" applyNumberFormat="1" applyAlignment="1">
      <alignment horizontal="center" vertical="center"/>
    </xf>
    <xf numFmtId="14" fontId="10" fillId="4" borderId="5" xfId="2" applyNumberFormat="1" applyFont="1" applyFill="1" applyBorder="1" applyAlignment="1">
      <alignment horizontal="center" vertical="center"/>
    </xf>
    <xf numFmtId="170" fontId="10" fillId="4" borderId="5" xfId="2" applyNumberFormat="1" applyFont="1" applyFill="1" applyBorder="1" applyAlignment="1">
      <alignment horizontal="center" vertical="center"/>
    </xf>
    <xf numFmtId="0" fontId="8" fillId="0" borderId="0" xfId="2" applyAlignment="1">
      <alignment horizontal="center" vertical="center"/>
    </xf>
    <xf numFmtId="0" fontId="10" fillId="4" borderId="5" xfId="2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quotePrefix="1" applyFont="1" applyFill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Alignment="1">
      <alignment horizontal="left" vertical="top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16574859594163627"/>
                  <c:y val="-0.1160602037909233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'TABLE S3 FIELD LAB COMPILATION'!$L$11:$L$248</c:f>
              <c:numCache>
                <c:formatCode>0.00</c:formatCode>
                <c:ptCount val="238"/>
                <c:pt idx="0">
                  <c:v>1.2170108029792108</c:v>
                </c:pt>
                <c:pt idx="1">
                  <c:v>9.7924135359704572</c:v>
                </c:pt>
                <c:pt idx="2" formatCode="0.000">
                  <c:v>5.3423085594310677</c:v>
                </c:pt>
                <c:pt idx="3" formatCode="0.000">
                  <c:v>8.2801884816701574E-2</c:v>
                </c:pt>
                <c:pt idx="4" formatCode="0.000">
                  <c:v>4.7692921855593386</c:v>
                </c:pt>
                <c:pt idx="5" formatCode="0.000">
                  <c:v>1.504468210414335</c:v>
                </c:pt>
                <c:pt idx="7" formatCode="0.000">
                  <c:v>0.81837498444053725</c:v>
                </c:pt>
                <c:pt idx="8" formatCode="0.000">
                  <c:v>1.9993759917041869</c:v>
                </c:pt>
                <c:pt idx="9" formatCode="0.000">
                  <c:v>0.30733830930104672</c:v>
                </c:pt>
                <c:pt idx="10" formatCode="0.000">
                  <c:v>2.4826640729938498</c:v>
                </c:pt>
                <c:pt idx="12" formatCode="0.000">
                  <c:v>3.4586709252798921E-2</c:v>
                </c:pt>
                <c:pt idx="13" formatCode="0.0000">
                  <c:v>1.7478674544715803E-3</c:v>
                </c:pt>
                <c:pt idx="14" formatCode="0.0000">
                  <c:v>5.2652892216450472E-3</c:v>
                </c:pt>
                <c:pt idx="16" formatCode="0.0000">
                  <c:v>1.2259183914015774</c:v>
                </c:pt>
                <c:pt idx="19" formatCode="0.0000">
                  <c:v>0.6972329962258409</c:v>
                </c:pt>
                <c:pt idx="20" formatCode="0.0000">
                  <c:v>1.3847015117730821</c:v>
                </c:pt>
                <c:pt idx="23" formatCode="0.0000">
                  <c:v>0.21500539533025534</c:v>
                </c:pt>
                <c:pt idx="25" formatCode="0.0000">
                  <c:v>0.20798383703218298</c:v>
                </c:pt>
                <c:pt idx="28" formatCode="0.0000">
                  <c:v>0.15682484216718362</c:v>
                </c:pt>
                <c:pt idx="29" formatCode="0.0000">
                  <c:v>2.0313815306339541E-4</c:v>
                </c:pt>
                <c:pt idx="34" formatCode="0.0000">
                  <c:v>0.15319488066938586</c:v>
                </c:pt>
                <c:pt idx="35" formatCode="0.0000">
                  <c:v>0.15114057791987928</c:v>
                </c:pt>
                <c:pt idx="36" formatCode="0.0000">
                  <c:v>4.8849541983208373E-4</c:v>
                </c:pt>
                <c:pt idx="37" formatCode="0.0000">
                  <c:v>1.9819378171469343E-3</c:v>
                </c:pt>
                <c:pt idx="38" formatCode="0.0000">
                  <c:v>1.1496768422020124E-3</c:v>
                </c:pt>
                <c:pt idx="41" formatCode="0.0000">
                  <c:v>0.85941843614835434</c:v>
                </c:pt>
                <c:pt idx="42" formatCode="0.0000">
                  <c:v>0.29449949802639686</c:v>
                </c:pt>
                <c:pt idx="43" formatCode="0.0000">
                  <c:v>0.36819053134153884</c:v>
                </c:pt>
                <c:pt idx="44" formatCode="0.0000">
                  <c:v>0.11018975254338409</c:v>
                </c:pt>
                <c:pt idx="45" formatCode="0.0000">
                  <c:v>8.6538654237034537E-2</c:v>
                </c:pt>
                <c:pt idx="49" formatCode="0.0000">
                  <c:v>0.69061745290771859</c:v>
                </c:pt>
                <c:pt idx="50" formatCode="0.0000">
                  <c:v>0.10135666010794547</c:v>
                </c:pt>
                <c:pt idx="51" formatCode="0.0000">
                  <c:v>0.45891229176149617</c:v>
                </c:pt>
                <c:pt idx="54" formatCode="0.0000">
                  <c:v>4</c:v>
                </c:pt>
                <c:pt idx="55" formatCode="0.0000">
                  <c:v>4.454489173970634</c:v>
                </c:pt>
                <c:pt idx="56" formatCode="0.0000">
                  <c:v>0.10773005182783628</c:v>
                </c:pt>
                <c:pt idx="57" formatCode="0.0000">
                  <c:v>0.14106427271367769</c:v>
                </c:pt>
                <c:pt idx="58" formatCode="0.0000">
                  <c:v>6.0070294355594342E-2</c:v>
                </c:pt>
                <c:pt idx="59" formatCode="0.0000">
                  <c:v>3.0763580255909362E-2</c:v>
                </c:pt>
                <c:pt idx="63" formatCode="0.0000">
                  <c:v>9.9758729205347268E-3</c:v>
                </c:pt>
                <c:pt idx="66" formatCode="0.0000">
                  <c:v>0.50881747820373535</c:v>
                </c:pt>
                <c:pt idx="67" formatCode="0.0000">
                  <c:v>6.3155114641369733E-2</c:v>
                </c:pt>
                <c:pt idx="68" formatCode="0.0000">
                  <c:v>5.8999141329896823E-2</c:v>
                </c:pt>
                <c:pt idx="69" formatCode="0.0000">
                  <c:v>1.9810664809126216E-2</c:v>
                </c:pt>
                <c:pt idx="73" formatCode="0.0000">
                  <c:v>5.6882543334783035E-2</c:v>
                </c:pt>
                <c:pt idx="74" formatCode="0.0000">
                  <c:v>0.48730638638131968</c:v>
                </c:pt>
                <c:pt idx="75" formatCode="0.0000">
                  <c:v>0.20398240463475373</c:v>
                </c:pt>
                <c:pt idx="76" formatCode="0.0000">
                  <c:v>6.6298517401350635E-2</c:v>
                </c:pt>
                <c:pt idx="77" formatCode="0.0000">
                  <c:v>3.578508170999644E-2</c:v>
                </c:pt>
                <c:pt idx="78" formatCode="0.0000">
                  <c:v>5.8006634329158403E-2</c:v>
                </c:pt>
                <c:pt idx="79" formatCode="0.0000">
                  <c:v>4.597748444179333E-2</c:v>
                </c:pt>
                <c:pt idx="80" formatCode="0.0000">
                  <c:v>7.7256263864267177E-2</c:v>
                </c:pt>
                <c:pt idx="81" formatCode="0.0000">
                  <c:v>1.9093523368955378E-2</c:v>
                </c:pt>
                <c:pt idx="85" formatCode="0.0000">
                  <c:v>2.3803363424117052E-2</c:v>
                </c:pt>
                <c:pt idx="86" formatCode="0.0000">
                  <c:v>0.13596489346464316</c:v>
                </c:pt>
                <c:pt idx="87" formatCode="0.0000">
                  <c:v>0.10903224292045811</c:v>
                </c:pt>
                <c:pt idx="88" formatCode="0.0000">
                  <c:v>0.37691679521727744</c:v>
                </c:pt>
                <c:pt idx="90" formatCode="0.0000">
                  <c:v>0.86025607434428519</c:v>
                </c:pt>
                <c:pt idx="93" formatCode="0.0000">
                  <c:v>1.2954019828017431</c:v>
                </c:pt>
                <c:pt idx="97" formatCode="0.0000">
                  <c:v>0.13828427946750638</c:v>
                </c:pt>
                <c:pt idx="98" formatCode="0.0000">
                  <c:v>0.13104582781868565</c:v>
                </c:pt>
                <c:pt idx="99" formatCode="0.0000">
                  <c:v>1.4476903297641449E-2</c:v>
                </c:pt>
                <c:pt idx="104" formatCode="0.0000">
                  <c:v>0.34830766832587517</c:v>
                </c:pt>
                <c:pt idx="105" formatCode="0.0000">
                  <c:v>0.1093643609847746</c:v>
                </c:pt>
                <c:pt idx="106" formatCode="0.0000">
                  <c:v>4.3068484976131263E-2</c:v>
                </c:pt>
                <c:pt idx="107" formatCode="0.0000">
                  <c:v>3.6256543876555844E-2</c:v>
                </c:pt>
                <c:pt idx="110" formatCode="0.0000">
                  <c:v>0.24616585560680254</c:v>
                </c:pt>
                <c:pt idx="111" formatCode="0.0000">
                  <c:v>2.3582649772962887E-3</c:v>
                </c:pt>
                <c:pt idx="112" formatCode="0.0000">
                  <c:v>6.5878244240051703E-3</c:v>
                </c:pt>
                <c:pt idx="113" formatCode="0.0000">
                  <c:v>4.3665295884613819E-2</c:v>
                </c:pt>
                <c:pt idx="114" formatCode="0.0000">
                  <c:v>1.1228559466414345E-2</c:v>
                </c:pt>
                <c:pt idx="120" formatCode="0.0000">
                  <c:v>0.55831749698915933</c:v>
                </c:pt>
                <c:pt idx="124" formatCode="0.0000">
                  <c:v>0.41876752170561571</c:v>
                </c:pt>
                <c:pt idx="125" formatCode="0.0000">
                  <c:v>1.387300910012285E-2</c:v>
                </c:pt>
                <c:pt idx="129" formatCode="0.0000">
                  <c:v>0.12354428420399793</c:v>
                </c:pt>
                <c:pt idx="135" formatCode="0.0000">
                  <c:v>0.17417338010217764</c:v>
                </c:pt>
                <c:pt idx="136" formatCode="0.0000">
                  <c:v>1.7505043799901161E-2</c:v>
                </c:pt>
                <c:pt idx="140" formatCode="0.0000">
                  <c:v>0.21959016489748936</c:v>
                </c:pt>
                <c:pt idx="141" formatCode="0.0000">
                  <c:v>2.7713007643598547E-2</c:v>
                </c:pt>
                <c:pt idx="142" formatCode="0.0000">
                  <c:v>2.5758396668951012E-2</c:v>
                </c:pt>
                <c:pt idx="143" formatCode="0.0000">
                  <c:v>3.6151093363692516E-2</c:v>
                </c:pt>
                <c:pt idx="147" formatCode="0.0000">
                  <c:v>4.6744523167699309E-2</c:v>
                </c:pt>
                <c:pt idx="150" formatCode="0.0000">
                  <c:v>0.44036679216149921</c:v>
                </c:pt>
                <c:pt idx="151" formatCode="0.0000">
                  <c:v>8.1490062401246413E-2</c:v>
                </c:pt>
                <c:pt idx="152" formatCode="0.0000">
                  <c:v>0.18136383975092957</c:v>
                </c:pt>
                <c:pt idx="153" formatCode="0.0000">
                  <c:v>0.17751289000932322</c:v>
                </c:pt>
                <c:pt idx="165" formatCode="0.0000">
                  <c:v>0.13746627754220031</c:v>
                </c:pt>
                <c:pt idx="170" formatCode="0.0000">
                  <c:v>0.19569666662116214</c:v>
                </c:pt>
                <c:pt idx="180" formatCode="0.0000">
                  <c:v>0.22578990461166992</c:v>
                </c:pt>
                <c:pt idx="181" formatCode="0.0000">
                  <c:v>3.4325724339680035E-3</c:v>
                </c:pt>
                <c:pt idx="182" formatCode="0.0000">
                  <c:v>2.1332587761669082E-2</c:v>
                </c:pt>
                <c:pt idx="183" formatCode="0.0000">
                  <c:v>2.3303071328525972E-2</c:v>
                </c:pt>
                <c:pt idx="184" formatCode="0.0000">
                  <c:v>2.0926069498802085E-2</c:v>
                </c:pt>
                <c:pt idx="185" formatCode="0.0000">
                  <c:v>3.6182611190958822E-2</c:v>
                </c:pt>
                <c:pt idx="186" formatCode="0.0000">
                  <c:v>1.1074279242096228E-2</c:v>
                </c:pt>
                <c:pt idx="187" formatCode="0.0000">
                  <c:v>7.7603963383337138E-2</c:v>
                </c:pt>
                <c:pt idx="188" formatCode="0.0000">
                  <c:v>6.3869499544625175E-2</c:v>
                </c:pt>
                <c:pt idx="199" formatCode="0.0000">
                  <c:v>0.15248116444928511</c:v>
                </c:pt>
                <c:pt idx="207" formatCode="0.0000">
                  <c:v>4.6582748267558231E-3</c:v>
                </c:pt>
                <c:pt idx="208" formatCode="0.0000">
                  <c:v>2.9855270640635383E-3</c:v>
                </c:pt>
                <c:pt idx="209" formatCode="0.0000">
                  <c:v>1.672747762692285E-3</c:v>
                </c:pt>
                <c:pt idx="213" formatCode="0.0000">
                  <c:v>0.10286309757634285</c:v>
                </c:pt>
                <c:pt idx="214" formatCode="0.0000">
                  <c:v>1.5694884285803016E-2</c:v>
                </c:pt>
                <c:pt idx="216" formatCode="0.0000">
                  <c:v>9.8790429007595326E-2</c:v>
                </c:pt>
                <c:pt idx="231" formatCode="0.0000">
                  <c:v>4.8753362802332681E-2</c:v>
                </c:pt>
              </c:numCache>
            </c:numRef>
          </c:xVal>
          <c:yVal>
            <c:numRef>
              <c:f>'TABLE S3 FIELD LAB COMPILATION'!$N$11:$N$248</c:f>
              <c:numCache>
                <c:formatCode>0.00</c:formatCode>
                <c:ptCount val="238"/>
                <c:pt idx="1">
                  <c:v>14.11788895706124</c:v>
                </c:pt>
                <c:pt idx="2" formatCode="0.000">
                  <c:v>1.8114623544961996</c:v>
                </c:pt>
                <c:pt idx="3" formatCode="0.000">
                  <c:v>0.16404184467708843</c:v>
                </c:pt>
                <c:pt idx="4" formatCode="0.000">
                  <c:v>3.9031563715685609</c:v>
                </c:pt>
                <c:pt idx="5" formatCode="0.000">
                  <c:v>1.6070883838757888</c:v>
                </c:pt>
                <c:pt idx="6" formatCode="0.000000">
                  <c:v>5.8157368740000006E-5</c:v>
                </c:pt>
                <c:pt idx="7" formatCode="0.000">
                  <c:v>1.6145915037005001</c:v>
                </c:pt>
                <c:pt idx="10" formatCode="0.000">
                  <c:v>3.0016338432332832</c:v>
                </c:pt>
                <c:pt idx="11" formatCode="0.000">
                  <c:v>0.25424115840000006</c:v>
                </c:pt>
                <c:pt idx="15" formatCode="0.0000">
                  <c:v>0.73467248189078149</c:v>
                </c:pt>
                <c:pt idx="16" formatCode="0.000">
                  <c:v>1.7490295711029726</c:v>
                </c:pt>
                <c:pt idx="17" formatCode="0.0000">
                  <c:v>0.57398414400000008</c:v>
                </c:pt>
                <c:pt idx="18" formatCode="0.0000">
                  <c:v>5.1797807640000014E-3</c:v>
                </c:pt>
                <c:pt idx="19" formatCode="0.0000">
                  <c:v>1.5038966463875938</c:v>
                </c:pt>
                <c:pt idx="21" formatCode="0.0000">
                  <c:v>4.3575327540000014E-2</c:v>
                </c:pt>
                <c:pt idx="22" formatCode="0.0000">
                  <c:v>1.1632590360000001E-3</c:v>
                </c:pt>
                <c:pt idx="23" formatCode="0.000">
                  <c:v>0.42989438598442131</c:v>
                </c:pt>
                <c:pt idx="24" formatCode="0.0000">
                  <c:v>0.33656964480000007</c:v>
                </c:pt>
                <c:pt idx="25" formatCode="0.0000">
                  <c:v>0.27981043380000004</c:v>
                </c:pt>
                <c:pt idx="26" formatCode="0.0000">
                  <c:v>4.2389627737297389E-2</c:v>
                </c:pt>
                <c:pt idx="27" formatCode="0.0000">
                  <c:v>8.2324384560000016E-4</c:v>
                </c:pt>
                <c:pt idx="30" formatCode="0.0000">
                  <c:v>1.6859132100000005E-3</c:v>
                </c:pt>
                <c:pt idx="31" formatCode="0.0000">
                  <c:v>3.0447273351534597E-2</c:v>
                </c:pt>
                <c:pt idx="32" formatCode="0.0000">
                  <c:v>6.5074780080000019E-2</c:v>
                </c:pt>
                <c:pt idx="33" formatCode="0.0000">
                  <c:v>3.3644658960000004E-2</c:v>
                </c:pt>
                <c:pt idx="34" formatCode="0.0000">
                  <c:v>0.41164997836474509</c:v>
                </c:pt>
                <c:pt idx="39" formatCode="0.0000">
                  <c:v>5.4980721540000013E-2</c:v>
                </c:pt>
                <c:pt idx="40" formatCode="0.0000">
                  <c:v>0.31079728353759817</c:v>
                </c:pt>
                <c:pt idx="41" formatCode="0.0000">
                  <c:v>1.1943649518131572</c:v>
                </c:pt>
                <c:pt idx="46" formatCode="0.0000">
                  <c:v>2.9902869360000008E-2</c:v>
                </c:pt>
                <c:pt idx="47" formatCode="0.0000">
                  <c:v>3.8867896440000008E-3</c:v>
                </c:pt>
                <c:pt idx="48" formatCode="0.0000">
                  <c:v>2.3400000000000001E-2</c:v>
                </c:pt>
                <c:pt idx="49" formatCode="0.0000">
                  <c:v>1.2825966329377354</c:v>
                </c:pt>
                <c:pt idx="52" formatCode="0.0000">
                  <c:v>2.2519005053235026</c:v>
                </c:pt>
                <c:pt idx="53" formatCode="0.0000">
                  <c:v>6.8464950840000016E-3</c:v>
                </c:pt>
                <c:pt idx="54" formatCode="0.000">
                  <c:v>4.6301751373850752</c:v>
                </c:pt>
                <c:pt idx="55" formatCode="0.0000">
                  <c:v>4.6301751373850752</c:v>
                </c:pt>
                <c:pt idx="58" formatCode="0.0000">
                  <c:v>2.1789543780000004E-2</c:v>
                </c:pt>
                <c:pt idx="59" formatCode="0.0000">
                  <c:v>2.2801900680000004E-2</c:v>
                </c:pt>
                <c:pt idx="60" formatCode="0.0000">
                  <c:v>0.19640993573970669</c:v>
                </c:pt>
                <c:pt idx="61" formatCode="0.0000">
                  <c:v>3.4152</c:v>
                </c:pt>
                <c:pt idx="62" formatCode="0.0000">
                  <c:v>2.2909460040000003E-4</c:v>
                </c:pt>
                <c:pt idx="63" formatCode="0.0000">
                  <c:v>5.5186025088056555E-2</c:v>
                </c:pt>
                <c:pt idx="64" formatCode="0.0000">
                  <c:v>8.9014143780000013E-2</c:v>
                </c:pt>
                <c:pt idx="65" formatCode="0.0000">
                  <c:v>1.3134091680000004E-3</c:v>
                </c:pt>
                <c:pt idx="66" formatCode="0.0000">
                  <c:v>0.75253211302088918</c:v>
                </c:pt>
                <c:pt idx="67" formatCode="0.0000">
                  <c:v>0.94911611534610274</c:v>
                </c:pt>
                <c:pt idx="70" formatCode="0.0000">
                  <c:v>4.0773770820000006E-2</c:v>
                </c:pt>
                <c:pt idx="71" formatCode="0.0000">
                  <c:v>5.3976682260000004E-3</c:v>
                </c:pt>
                <c:pt idx="72" formatCode="0.0000">
                  <c:v>0.29370386386687058</c:v>
                </c:pt>
                <c:pt idx="74" formatCode="0.0000">
                  <c:v>0.3041176103035555</c:v>
                </c:pt>
                <c:pt idx="82" formatCode="0.0000">
                  <c:v>1.8440733240000003E-3</c:v>
                </c:pt>
                <c:pt idx="83" formatCode="0.0000">
                  <c:v>0.18432671629504599</c:v>
                </c:pt>
                <c:pt idx="84" formatCode="0.0000">
                  <c:v>0.47890511060335128</c:v>
                </c:pt>
                <c:pt idx="89" formatCode="0.0000">
                  <c:v>1.0462506318000002E-4</c:v>
                </c:pt>
                <c:pt idx="90" formatCode="0.0000">
                  <c:v>0.32240009527839281</c:v>
                </c:pt>
                <c:pt idx="91" formatCode="0.0000">
                  <c:v>1.2114784440000002E-3</c:v>
                </c:pt>
                <c:pt idx="92" formatCode="0.0000">
                  <c:v>2.4345104040000005E-4</c:v>
                </c:pt>
                <c:pt idx="93" formatCode="0.0000">
                  <c:v>0.91204793675544438</c:v>
                </c:pt>
                <c:pt idx="94" formatCode="0.0000">
                  <c:v>0.12280111380000001</c:v>
                </c:pt>
                <c:pt idx="95" formatCode="0.0000">
                  <c:v>5.9467621501854653E-2</c:v>
                </c:pt>
                <c:pt idx="96" formatCode="0.0000">
                  <c:v>3.8286574560000002E-2</c:v>
                </c:pt>
                <c:pt idx="97" formatCode="0.0000">
                  <c:v>0.48426308672049645</c:v>
                </c:pt>
                <c:pt idx="100" formatCode="0.0000">
                  <c:v>2.8614435840000004E-2</c:v>
                </c:pt>
                <c:pt idx="101" formatCode="0.0000">
                  <c:v>3.1953105720000007E-2</c:v>
                </c:pt>
                <c:pt idx="102" formatCode="0.0000">
                  <c:v>0.3934275874255696</c:v>
                </c:pt>
                <c:pt idx="103" formatCode="0.0000">
                  <c:v>0.18295884508408833</c:v>
                </c:pt>
                <c:pt idx="108" formatCode="0.0000">
                  <c:v>0.40920386862633551</c:v>
                </c:pt>
                <c:pt idx="109" formatCode="0.0000">
                  <c:v>0.11876299717668135</c:v>
                </c:pt>
                <c:pt idx="115" formatCode="0.0000">
                  <c:v>3.0131839139877891E-3</c:v>
                </c:pt>
                <c:pt idx="116" formatCode="0.0000">
                  <c:v>0.10202919078672094</c:v>
                </c:pt>
                <c:pt idx="117" formatCode="0.0000">
                  <c:v>0.14423212031113389</c:v>
                </c:pt>
                <c:pt idx="118" formatCode="0.0000">
                  <c:v>8.5241248560000008E-4</c:v>
                </c:pt>
                <c:pt idx="119" formatCode="0.0000">
                  <c:v>2.5088106780000001E-3</c:v>
                </c:pt>
                <c:pt idx="120" formatCode="0.0000">
                  <c:v>0.65046221103252677</c:v>
                </c:pt>
                <c:pt idx="121" formatCode="0.0000">
                  <c:v>1.949217156E-2</c:v>
                </c:pt>
                <c:pt idx="122" formatCode="0.0000">
                  <c:v>6.7272454800000006E-2</c:v>
                </c:pt>
                <c:pt idx="123" formatCode="0.0000">
                  <c:v>3.9513822300000006E-3</c:v>
                </c:pt>
                <c:pt idx="124" formatCode="0.0000">
                  <c:v>1.2400388944459317</c:v>
                </c:pt>
                <c:pt idx="126" formatCode="0.0000">
                  <c:v>3.3924609540000004E-2</c:v>
                </c:pt>
                <c:pt idx="127" formatCode="0.0000">
                  <c:v>1.7917406820000006E-2</c:v>
                </c:pt>
                <c:pt idx="128" formatCode="0.0000">
                  <c:v>1.8649700282939601</c:v>
                </c:pt>
                <c:pt idx="130" formatCode="0.0000">
                  <c:v>0.26503553302261079</c:v>
                </c:pt>
                <c:pt idx="131" formatCode="0.0000">
                  <c:v>1.1266033986E-2</c:v>
                </c:pt>
                <c:pt idx="132" formatCode="0.0000">
                  <c:v>3.2398839000000006E-2</c:v>
                </c:pt>
                <c:pt idx="133" formatCode="0.0000">
                  <c:v>0.31585895752471815</c:v>
                </c:pt>
                <c:pt idx="134" formatCode="0.0000">
                  <c:v>0.10808724423549061</c:v>
                </c:pt>
                <c:pt idx="137" formatCode="0.0000">
                  <c:v>0.17247912840681948</c:v>
                </c:pt>
                <c:pt idx="138" formatCode="0.0000">
                  <c:v>0.18748056519120709</c:v>
                </c:pt>
                <c:pt idx="139" formatCode="0.0000">
                  <c:v>2.1979139940000003E-2</c:v>
                </c:pt>
                <c:pt idx="144" formatCode="0.0000">
                  <c:v>0.15117425153166206</c:v>
                </c:pt>
                <c:pt idx="145" formatCode="0.0000">
                  <c:v>8.6476358160000009E-3</c:v>
                </c:pt>
                <c:pt idx="146" formatCode="0.0000">
                  <c:v>0.12571342020000001</c:v>
                </c:pt>
                <c:pt idx="147" formatCode="0.0000">
                  <c:v>0.12969403378569541</c:v>
                </c:pt>
                <c:pt idx="148" formatCode="0.0000">
                  <c:v>5.6353014900000012E-3</c:v>
                </c:pt>
                <c:pt idx="149" formatCode="0.0000">
                  <c:v>7.5655278072287058E-2</c:v>
                </c:pt>
                <c:pt idx="150" formatCode="0.0000">
                  <c:v>0.55285075274701911</c:v>
                </c:pt>
                <c:pt idx="154" formatCode="0.0000">
                  <c:v>1.4608475280000002E-2</c:v>
                </c:pt>
                <c:pt idx="155" formatCode="0.0000">
                  <c:v>2.4296109840000007E-2</c:v>
                </c:pt>
                <c:pt idx="156" formatCode="0.0000">
                  <c:v>5.579129070000001E-2</c:v>
                </c:pt>
                <c:pt idx="157" formatCode="0.0000">
                  <c:v>0.5497319609252056</c:v>
                </c:pt>
                <c:pt idx="158" formatCode="0.0000">
                  <c:v>1.2468340260000002E-2</c:v>
                </c:pt>
                <c:pt idx="159" formatCode="0.0000">
                  <c:v>0.86676095542659903</c:v>
                </c:pt>
                <c:pt idx="160" formatCode="0.0000">
                  <c:v>0.19955698983291836</c:v>
                </c:pt>
                <c:pt idx="161" formatCode="0.0000">
                  <c:v>2.3894927100000005E-2</c:v>
                </c:pt>
                <c:pt idx="162" formatCode="0.0000">
                  <c:v>0.20930360516627017</c:v>
                </c:pt>
                <c:pt idx="163" formatCode="0.0000">
                  <c:v>0.16982515024044625</c:v>
                </c:pt>
                <c:pt idx="164" formatCode="0.0000">
                  <c:v>3.7631989260000005E-2</c:v>
                </c:pt>
                <c:pt idx="166" formatCode="0.0000">
                  <c:v>1.1123301348000003E-3</c:v>
                </c:pt>
                <c:pt idx="167" formatCode="0.0000">
                  <c:v>0.12026097960478624</c:v>
                </c:pt>
                <c:pt idx="168" formatCode="0.0000">
                  <c:v>5.795193492000001E-2</c:v>
                </c:pt>
                <c:pt idx="169" formatCode="0.0000">
                  <c:v>1.7280482220000004E-2</c:v>
                </c:pt>
                <c:pt idx="171" formatCode="0.0000">
                  <c:v>2.8683026865760641E-2</c:v>
                </c:pt>
                <c:pt idx="172" formatCode="0.0000">
                  <c:v>4.4828408955932181E-2</c:v>
                </c:pt>
                <c:pt idx="173" formatCode="0.0000">
                  <c:v>7.5302057872042943E-2</c:v>
                </c:pt>
                <c:pt idx="174" formatCode="0.0000">
                  <c:v>6.4441273680000011E-3</c:v>
                </c:pt>
                <c:pt idx="175" formatCode="0.0000">
                  <c:v>2.1158544060000003E-2</c:v>
                </c:pt>
                <c:pt idx="176" formatCode="0.0000">
                  <c:v>5.4614912963506138E-2</c:v>
                </c:pt>
                <c:pt idx="177" formatCode="0.0000">
                  <c:v>0.12229598466252622</c:v>
                </c:pt>
                <c:pt idx="178" formatCode="0.0000">
                  <c:v>3.4059058740000007E-3</c:v>
                </c:pt>
                <c:pt idx="179" formatCode="0.0000">
                  <c:v>0.13018957598424449</c:v>
                </c:pt>
                <c:pt idx="180" formatCode="0.0000">
                  <c:v>0.31652369835805705</c:v>
                </c:pt>
                <c:pt idx="189" formatCode="0.0000">
                  <c:v>0.31384128169380587</c:v>
                </c:pt>
                <c:pt idx="190" formatCode="0.0000">
                  <c:v>0.29929138786297327</c:v>
                </c:pt>
                <c:pt idx="191" formatCode="0.0000">
                  <c:v>1.4235663600000002E-2</c:v>
                </c:pt>
                <c:pt idx="192" formatCode="0.0000">
                  <c:v>9.685233840021433E-2</c:v>
                </c:pt>
                <c:pt idx="193" formatCode="0.0000">
                  <c:v>0.75188304922003124</c:v>
                </c:pt>
                <c:pt idx="194" formatCode="0.0000">
                  <c:v>4.496243310000001E-3</c:v>
                </c:pt>
                <c:pt idx="195" formatCode="0.0000">
                  <c:v>4.0702330440000006E-4</c:v>
                </c:pt>
                <c:pt idx="196" formatCode="0.0000">
                  <c:v>0.31585391010088354</c:v>
                </c:pt>
                <c:pt idx="197" formatCode="0.0000">
                  <c:v>6.9953576940000012E-2</c:v>
                </c:pt>
                <c:pt idx="198" formatCode="0.0000">
                  <c:v>0.1561197037706242</c:v>
                </c:pt>
                <c:pt idx="200" formatCode="0.0000">
                  <c:v>7.5168838620000011E-2</c:v>
                </c:pt>
                <c:pt idx="201" formatCode="0.0000">
                  <c:v>1.1094098526000002E-2</c:v>
                </c:pt>
                <c:pt idx="202" formatCode="0.0000">
                  <c:v>0.10444082220000001</c:v>
                </c:pt>
                <c:pt idx="203" formatCode="0.0000">
                  <c:v>8.3651101920000012E-2</c:v>
                </c:pt>
                <c:pt idx="204" formatCode="0.0000">
                  <c:v>6.90865755118341E-2</c:v>
                </c:pt>
                <c:pt idx="205" formatCode="0.0000">
                  <c:v>0.19354387201190767</c:v>
                </c:pt>
                <c:pt idx="206" formatCode="0.0000">
                  <c:v>0.1268804978591408</c:v>
                </c:pt>
                <c:pt idx="207" formatCode="0.0000">
                  <c:v>0.30954857309147293</c:v>
                </c:pt>
                <c:pt idx="210" formatCode="0.0000">
                  <c:v>1.4362478820000002E-2</c:v>
                </c:pt>
                <c:pt idx="211" formatCode="0.0000">
                  <c:v>0.23561880480000005</c:v>
                </c:pt>
                <c:pt idx="212" formatCode="0.0000">
                  <c:v>0.13954173590316987</c:v>
                </c:pt>
                <c:pt idx="215" formatCode="0.0000">
                  <c:v>8.4493346400000016E-2</c:v>
                </c:pt>
                <c:pt idx="217" formatCode="0.0000">
                  <c:v>0.3970865970000001</c:v>
                </c:pt>
                <c:pt idx="218" formatCode="0.0000">
                  <c:v>0.17268564019311083</c:v>
                </c:pt>
                <c:pt idx="219" formatCode="0.0000">
                  <c:v>0.18117120544882687</c:v>
                </c:pt>
                <c:pt idx="220" formatCode="0.0000">
                  <c:v>0.11292838787230601</c:v>
                </c:pt>
                <c:pt idx="221" formatCode="0.0000">
                  <c:v>3.8477765880000007E-2</c:v>
                </c:pt>
                <c:pt idx="222" formatCode="0.0000">
                  <c:v>0.16287553430913568</c:v>
                </c:pt>
                <c:pt idx="223" formatCode="0.0000">
                  <c:v>0.19971976253750329</c:v>
                </c:pt>
                <c:pt idx="224" formatCode="0.0000">
                  <c:v>0.15099442740000002</c:v>
                </c:pt>
                <c:pt idx="225" formatCode="0.0000">
                  <c:v>2.6985321720000002E-3</c:v>
                </c:pt>
                <c:pt idx="226" formatCode="0.0000">
                  <c:v>3.2394851100000004E-2</c:v>
                </c:pt>
                <c:pt idx="227" formatCode="0.0000">
                  <c:v>0.20039267053454565</c:v>
                </c:pt>
                <c:pt idx="228" formatCode="0.0000">
                  <c:v>2.0697770700000003E-2</c:v>
                </c:pt>
                <c:pt idx="229" formatCode="0.0000">
                  <c:v>0.11436955380000001</c:v>
                </c:pt>
                <c:pt idx="230" formatCode="0.0000">
                  <c:v>1.2192605460000002E-2</c:v>
                </c:pt>
                <c:pt idx="232" formatCode="0.0000">
                  <c:v>3.7703999340000002E-2</c:v>
                </c:pt>
                <c:pt idx="233" formatCode="0.0000">
                  <c:v>6.3128798820000012E-2</c:v>
                </c:pt>
                <c:pt idx="234" formatCode="0.0000">
                  <c:v>3.2274986220000003E-2</c:v>
                </c:pt>
                <c:pt idx="235" formatCode="0.0000">
                  <c:v>0.3091932810000001</c:v>
                </c:pt>
                <c:pt idx="236" formatCode="0.0000">
                  <c:v>7.8305000000000007</c:v>
                </c:pt>
                <c:pt idx="237" formatCode="0.0000">
                  <c:v>46.93841646408066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119-40FC-B9D6-1C0FC6E860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0828560"/>
        <c:axId val="1690822320"/>
      </c:scatterChart>
      <c:valAx>
        <c:axId val="16908285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Field-measured EF (g kg</a:t>
                </a:r>
                <a:r>
                  <a:rPr lang="en-US" sz="1600" baseline="30000"/>
                  <a:t>-1</a:t>
                </a:r>
                <a:r>
                  <a:rPr lang="en-US" sz="1600"/>
                  <a:t>)</a:t>
                </a:r>
              </a:p>
            </c:rich>
          </c:tx>
          <c:layout>
            <c:manualLayout>
              <c:xMode val="edge"/>
              <c:yMode val="edge"/>
              <c:x val="0.38401278469223604"/>
              <c:y val="0.909068514241724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0822320"/>
        <c:crosses val="autoZero"/>
        <c:crossBetween val="midCat"/>
      </c:valAx>
      <c:valAx>
        <c:axId val="1690822320"/>
        <c:scaling>
          <c:orientation val="minMax"/>
          <c:max val="1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Lab-measured EF (g kg</a:t>
                </a:r>
                <a:r>
                  <a:rPr lang="en-US" sz="1600" baseline="30000"/>
                  <a:t>-1</a:t>
                </a:r>
                <a:r>
                  <a:rPr lang="en-US" sz="1600"/>
                  <a:t>)</a:t>
                </a:r>
              </a:p>
            </c:rich>
          </c:tx>
          <c:layout>
            <c:manualLayout>
              <c:xMode val="edge"/>
              <c:yMode val="edge"/>
              <c:x val="7.1684587813620072E-3"/>
              <c:y val="0.1724299127736053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0828560"/>
        <c:crosses val="autoZero"/>
        <c:crossBetween val="midCat"/>
        <c:majorUnit val="3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0</xdr:row>
      <xdr:rowOff>9525</xdr:rowOff>
    </xdr:from>
    <xdr:to>
      <xdr:col>11</xdr:col>
      <xdr:colOff>571500</xdr:colOff>
      <xdr:row>21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4"/>
  <sheetViews>
    <sheetView topLeftCell="F1" workbookViewId="0">
      <pane xSplit="3" ySplit="3" topLeftCell="I12" activePane="bottomRight" state="frozen"/>
      <selection activeCell="F1" sqref="F1"/>
      <selection pane="topRight" activeCell="I1" sqref="I1"/>
      <selection pane="bottomLeft" activeCell="F4" sqref="F4"/>
      <selection pane="bottomRight" activeCell="A30" sqref="A30"/>
    </sheetView>
  </sheetViews>
  <sheetFormatPr defaultRowHeight="11.25" x14ac:dyDescent="0.2"/>
  <cols>
    <col min="1" max="1" width="11.140625" style="101" customWidth="1"/>
    <col min="2" max="2" width="11.5703125" style="120" customWidth="1"/>
    <col min="3" max="3" width="9.7109375" style="121" customWidth="1"/>
    <col min="4" max="4" width="9.140625" style="116"/>
    <col min="5" max="5" width="26.28515625" style="116" customWidth="1"/>
    <col min="6" max="6" width="16.5703125" style="101" customWidth="1"/>
    <col min="7" max="7" width="14.85546875" style="101" customWidth="1"/>
    <col min="8" max="8" width="25.5703125" style="101" customWidth="1"/>
    <col min="9" max="9" width="33.42578125" style="101" customWidth="1"/>
    <col min="10" max="10" width="11.5703125" style="101" customWidth="1"/>
    <col min="11" max="11" width="12.7109375" style="101" customWidth="1"/>
    <col min="12" max="12" width="7.7109375" style="101" customWidth="1"/>
    <col min="13" max="15" width="9.140625" style="101"/>
    <col min="16" max="16" width="9.28515625" style="101" customWidth="1"/>
    <col min="17" max="17" width="47.28515625" style="116" customWidth="1"/>
    <col min="18" max="19" width="9.85546875" style="124" customWidth="1"/>
    <col min="20" max="20" width="11.5703125" style="124" customWidth="1"/>
    <col min="21" max="21" width="9.85546875" style="124" customWidth="1"/>
    <col min="22" max="22" width="8.28515625" style="101" customWidth="1"/>
    <col min="23" max="23" width="109.5703125" style="101" customWidth="1"/>
    <col min="24" max="24" width="40.5703125" style="101" customWidth="1"/>
    <col min="25" max="25" width="9.140625" style="101"/>
    <col min="26" max="26" width="10.5703125" style="101" bestFit="1" customWidth="1"/>
    <col min="27" max="28" width="8.42578125" style="101" bestFit="1" customWidth="1"/>
    <col min="29" max="30" width="9" style="101" bestFit="1" customWidth="1"/>
    <col min="31" max="16384" width="9.140625" style="101"/>
  </cols>
  <sheetData>
    <row r="1" spans="1:24" ht="15.75" x14ac:dyDescent="0.25">
      <c r="A1" s="115" t="s">
        <v>937</v>
      </c>
    </row>
    <row r="2" spans="1:24" x14ac:dyDescent="0.2">
      <c r="R2" s="124" t="s">
        <v>942</v>
      </c>
      <c r="S2" s="124" t="s">
        <v>943</v>
      </c>
    </row>
    <row r="3" spans="1:24" s="102" customFormat="1" x14ac:dyDescent="0.2">
      <c r="A3" s="102" t="s">
        <v>916</v>
      </c>
      <c r="B3" s="122" t="s">
        <v>932</v>
      </c>
      <c r="C3" s="123" t="s">
        <v>933</v>
      </c>
      <c r="D3" s="117" t="s">
        <v>915</v>
      </c>
      <c r="E3" s="117" t="s">
        <v>934</v>
      </c>
      <c r="F3" s="102" t="s">
        <v>913</v>
      </c>
      <c r="G3" s="102" t="s">
        <v>936</v>
      </c>
      <c r="H3" s="102" t="s">
        <v>914</v>
      </c>
      <c r="I3" s="102" t="s">
        <v>935</v>
      </c>
      <c r="J3" s="103" t="s">
        <v>912</v>
      </c>
      <c r="L3" s="102" t="s">
        <v>911</v>
      </c>
      <c r="M3" s="102" t="s">
        <v>910</v>
      </c>
      <c r="N3" s="102" t="s">
        <v>909</v>
      </c>
      <c r="O3" s="102" t="s">
        <v>908</v>
      </c>
      <c r="P3" s="102" t="s">
        <v>907</v>
      </c>
      <c r="Q3" s="117" t="s">
        <v>939</v>
      </c>
      <c r="R3" s="125" t="s">
        <v>906</v>
      </c>
      <c r="S3" s="125" t="s">
        <v>944</v>
      </c>
      <c r="T3" s="125" t="s">
        <v>905</v>
      </c>
      <c r="U3" s="125" t="s">
        <v>904</v>
      </c>
      <c r="V3" s="102" t="s">
        <v>903</v>
      </c>
      <c r="W3" s="102" t="s">
        <v>902</v>
      </c>
      <c r="X3" s="102" t="s">
        <v>946</v>
      </c>
    </row>
    <row r="4" spans="1:24" x14ac:dyDescent="0.2">
      <c r="A4" s="101" t="s">
        <v>5</v>
      </c>
      <c r="B4" s="120">
        <v>43712</v>
      </c>
      <c r="C4" s="121">
        <v>0.62708333333333333</v>
      </c>
      <c r="D4" s="116">
        <v>1</v>
      </c>
      <c r="E4" s="118" t="s">
        <v>901</v>
      </c>
      <c r="F4" s="101" t="s">
        <v>882</v>
      </c>
      <c r="G4" s="118" t="s">
        <v>938</v>
      </c>
      <c r="H4" s="101" t="s">
        <v>874</v>
      </c>
      <c r="I4" s="118" t="s">
        <v>938</v>
      </c>
      <c r="J4" s="101" t="s">
        <v>900</v>
      </c>
      <c r="K4" s="101" t="s">
        <v>899</v>
      </c>
      <c r="L4" s="101">
        <v>101.27722222222222</v>
      </c>
      <c r="M4" s="101">
        <v>0.45611111111111113</v>
      </c>
      <c r="N4" s="101" t="s">
        <v>862</v>
      </c>
      <c r="O4" s="101">
        <v>753457</v>
      </c>
      <c r="P4" s="101">
        <v>50454.1</v>
      </c>
      <c r="Q4" s="116" t="s">
        <v>940</v>
      </c>
      <c r="R4" s="124">
        <v>1.8</v>
      </c>
      <c r="S4" s="124">
        <v>60</v>
      </c>
      <c r="T4" s="124">
        <v>31.8</v>
      </c>
      <c r="U4" s="124">
        <v>30</v>
      </c>
      <c r="V4" s="118" t="s">
        <v>938</v>
      </c>
      <c r="W4" s="101" t="s">
        <v>947</v>
      </c>
      <c r="X4" s="101" t="s">
        <v>895</v>
      </c>
    </row>
    <row r="5" spans="1:24" x14ac:dyDescent="0.2">
      <c r="A5" s="101" t="s">
        <v>5</v>
      </c>
      <c r="B5" s="120">
        <v>43712</v>
      </c>
      <c r="C5" s="121">
        <v>0.63263888888888886</v>
      </c>
      <c r="D5" s="116">
        <v>2</v>
      </c>
      <c r="E5" s="116">
        <v>4184</v>
      </c>
      <c r="F5" s="101" t="s">
        <v>898</v>
      </c>
      <c r="G5" s="118" t="s">
        <v>938</v>
      </c>
      <c r="H5" s="101" t="s">
        <v>874</v>
      </c>
      <c r="I5" s="118" t="s">
        <v>938</v>
      </c>
      <c r="J5" s="101" t="s">
        <v>897</v>
      </c>
      <c r="K5" s="101" t="s">
        <v>896</v>
      </c>
      <c r="L5" s="101">
        <v>101.27641666666666</v>
      </c>
      <c r="M5" s="101">
        <v>0.45677777777777778</v>
      </c>
      <c r="N5" s="101" t="s">
        <v>862</v>
      </c>
      <c r="O5" s="101">
        <v>753367.3</v>
      </c>
      <c r="P5" s="101">
        <v>50527.8</v>
      </c>
      <c r="Q5" s="116" t="s">
        <v>941</v>
      </c>
      <c r="R5" s="124">
        <v>2.2999999999999998</v>
      </c>
      <c r="S5" s="124" t="s">
        <v>945</v>
      </c>
      <c r="T5" s="124">
        <v>36.5</v>
      </c>
      <c r="U5" s="124">
        <v>30</v>
      </c>
      <c r="V5" s="118" t="s">
        <v>938</v>
      </c>
      <c r="W5" s="101" t="s">
        <v>947</v>
      </c>
      <c r="X5" s="101" t="s">
        <v>895</v>
      </c>
    </row>
    <row r="6" spans="1:24" x14ac:dyDescent="0.2">
      <c r="A6" s="101" t="s">
        <v>5</v>
      </c>
      <c r="B6" s="120">
        <v>43712</v>
      </c>
      <c r="C6" s="121">
        <v>0.68402777777777779</v>
      </c>
      <c r="D6" s="116">
        <v>3</v>
      </c>
      <c r="E6" s="116" t="s">
        <v>894</v>
      </c>
      <c r="F6" s="101" t="s">
        <v>893</v>
      </c>
      <c r="G6" s="118" t="s">
        <v>938</v>
      </c>
      <c r="H6" s="101" t="s">
        <v>883</v>
      </c>
      <c r="I6" s="118" t="s">
        <v>938</v>
      </c>
      <c r="J6" s="101" t="s">
        <v>892</v>
      </c>
      <c r="K6" s="101" t="s">
        <v>891</v>
      </c>
      <c r="L6" s="101">
        <v>101.35716666666666</v>
      </c>
      <c r="M6" s="101">
        <v>0.44419444444444445</v>
      </c>
      <c r="N6" s="101" t="s">
        <v>862</v>
      </c>
      <c r="O6" s="101">
        <v>762360.3</v>
      </c>
      <c r="P6" s="101">
        <v>49138.7</v>
      </c>
      <c r="Q6" s="116" t="s">
        <v>941</v>
      </c>
      <c r="R6" s="124">
        <v>0.7</v>
      </c>
      <c r="S6" s="124">
        <v>65</v>
      </c>
      <c r="T6" s="124">
        <v>30.5</v>
      </c>
      <c r="U6" s="124">
        <v>28</v>
      </c>
      <c r="V6" s="118" t="s">
        <v>938</v>
      </c>
      <c r="W6" s="101" t="s">
        <v>948</v>
      </c>
    </row>
    <row r="7" spans="1:24" x14ac:dyDescent="0.2">
      <c r="A7" s="101" t="s">
        <v>5</v>
      </c>
      <c r="B7" s="120">
        <v>43712</v>
      </c>
      <c r="C7" s="121">
        <v>0.6875</v>
      </c>
      <c r="D7" s="116">
        <v>4</v>
      </c>
      <c r="E7" s="116">
        <v>9492</v>
      </c>
      <c r="F7" s="101" t="s">
        <v>890</v>
      </c>
      <c r="G7" s="118" t="s">
        <v>938</v>
      </c>
      <c r="H7" s="101" t="s">
        <v>883</v>
      </c>
      <c r="I7" s="118" t="s">
        <v>938</v>
      </c>
      <c r="J7" s="101" t="s">
        <v>889</v>
      </c>
      <c r="K7" s="101" t="s">
        <v>888</v>
      </c>
      <c r="L7" s="101">
        <v>101.35724999999999</v>
      </c>
      <c r="M7" s="101">
        <v>0.44380555555555556</v>
      </c>
      <c r="N7" s="101" t="s">
        <v>862</v>
      </c>
      <c r="O7" s="101">
        <v>762369.6</v>
      </c>
      <c r="P7" s="101">
        <v>49095.7</v>
      </c>
      <c r="Q7" s="116" t="s">
        <v>941</v>
      </c>
      <c r="R7" s="124">
        <v>0.6</v>
      </c>
      <c r="S7" s="124">
        <v>62</v>
      </c>
      <c r="T7" s="124">
        <v>32.299999999999997</v>
      </c>
      <c r="U7" s="124">
        <v>28</v>
      </c>
      <c r="V7" s="118" t="s">
        <v>938</v>
      </c>
      <c r="W7" s="101" t="s">
        <v>948</v>
      </c>
    </row>
    <row r="8" spans="1:24" x14ac:dyDescent="0.2">
      <c r="A8" s="101" t="s">
        <v>5</v>
      </c>
      <c r="B8" s="120">
        <v>43712</v>
      </c>
      <c r="C8" s="121">
        <v>0.69097222222222221</v>
      </c>
      <c r="D8" s="116">
        <v>5</v>
      </c>
      <c r="E8" s="116" t="s">
        <v>887</v>
      </c>
      <c r="F8" s="101" t="s">
        <v>886</v>
      </c>
      <c r="G8" s="118" t="s">
        <v>938</v>
      </c>
      <c r="H8" s="101" t="s">
        <v>883</v>
      </c>
      <c r="I8" s="118" t="s">
        <v>938</v>
      </c>
      <c r="J8" s="101" t="s">
        <v>885</v>
      </c>
      <c r="K8" s="101" t="s">
        <v>884</v>
      </c>
      <c r="L8" s="101">
        <v>101.35722222222222</v>
      </c>
      <c r="M8" s="101">
        <v>0.44333333333333336</v>
      </c>
      <c r="N8" s="101" t="s">
        <v>862</v>
      </c>
      <c r="O8" s="101">
        <v>762366.5</v>
      </c>
      <c r="P8" s="101">
        <v>49043.4</v>
      </c>
      <c r="Q8" s="116" t="s">
        <v>941</v>
      </c>
      <c r="R8" s="124">
        <v>0.4</v>
      </c>
      <c r="S8" s="124">
        <v>58</v>
      </c>
      <c r="T8" s="124">
        <v>33</v>
      </c>
      <c r="U8" s="124">
        <v>28</v>
      </c>
      <c r="V8" s="118" t="s">
        <v>938</v>
      </c>
      <c r="W8" s="101" t="s">
        <v>948</v>
      </c>
    </row>
    <row r="9" spans="1:24" x14ac:dyDescent="0.2">
      <c r="A9" s="101" t="s">
        <v>5</v>
      </c>
      <c r="B9" s="120">
        <v>43712</v>
      </c>
      <c r="C9" s="121">
        <v>0.70416666666666661</v>
      </c>
      <c r="D9" s="116">
        <v>6</v>
      </c>
      <c r="E9" s="116">
        <v>8044</v>
      </c>
      <c r="F9" s="101" t="s">
        <v>882</v>
      </c>
      <c r="G9" s="118" t="s">
        <v>938</v>
      </c>
      <c r="H9" s="101" t="s">
        <v>883</v>
      </c>
      <c r="I9" s="118" t="s">
        <v>938</v>
      </c>
      <c r="J9" s="101" t="s">
        <v>881</v>
      </c>
      <c r="K9" s="101" t="s">
        <v>880</v>
      </c>
      <c r="L9" s="101">
        <v>101.35802777777778</v>
      </c>
      <c r="M9" s="101">
        <v>0.44594444444444448</v>
      </c>
      <c r="N9" s="101" t="s">
        <v>862</v>
      </c>
      <c r="O9" s="101">
        <v>762456.2</v>
      </c>
      <c r="P9" s="101">
        <v>49332.3</v>
      </c>
      <c r="Q9" s="116" t="s">
        <v>941</v>
      </c>
      <c r="R9" s="124">
        <v>0.5</v>
      </c>
      <c r="S9" s="124">
        <v>70</v>
      </c>
      <c r="T9" s="124">
        <v>31.3</v>
      </c>
      <c r="U9" s="124">
        <v>22</v>
      </c>
      <c r="V9" s="118" t="s">
        <v>938</v>
      </c>
      <c r="W9" s="101" t="s">
        <v>948</v>
      </c>
    </row>
    <row r="10" spans="1:24" x14ac:dyDescent="0.2">
      <c r="A10" s="101" t="s">
        <v>5</v>
      </c>
      <c r="B10" s="120">
        <v>43738</v>
      </c>
      <c r="C10" s="121">
        <v>0.65416666666666667</v>
      </c>
      <c r="D10" s="116">
        <v>7</v>
      </c>
      <c r="E10" s="116">
        <v>6386</v>
      </c>
      <c r="F10" s="101" t="s">
        <v>879</v>
      </c>
      <c r="G10" s="118" t="s">
        <v>938</v>
      </c>
      <c r="H10" s="101" t="s">
        <v>874</v>
      </c>
      <c r="I10" s="118" t="s">
        <v>938</v>
      </c>
      <c r="J10" s="101" t="s">
        <v>877</v>
      </c>
      <c r="K10" s="101" t="s">
        <v>876</v>
      </c>
      <c r="L10" s="101">
        <v>101.35027777777778</v>
      </c>
      <c r="M10" s="101">
        <v>0.45350000000000001</v>
      </c>
      <c r="N10" s="101" t="s">
        <v>862</v>
      </c>
      <c r="O10" s="101">
        <v>761592.8</v>
      </c>
      <c r="P10" s="101">
        <v>50167.9</v>
      </c>
      <c r="Q10" s="116" t="s">
        <v>941</v>
      </c>
      <c r="R10" s="124">
        <v>0.5</v>
      </c>
      <c r="S10" s="124">
        <v>66</v>
      </c>
      <c r="T10" s="124">
        <v>37</v>
      </c>
      <c r="U10" s="124">
        <v>84.7</v>
      </c>
      <c r="V10" s="118" t="s">
        <v>938</v>
      </c>
      <c r="W10" s="101" t="s">
        <v>947</v>
      </c>
    </row>
    <row r="11" spans="1:24" x14ac:dyDescent="0.2">
      <c r="A11" s="101" t="s">
        <v>5</v>
      </c>
      <c r="B11" s="120">
        <v>43738</v>
      </c>
      <c r="C11" s="121">
        <v>0.65416666666666667</v>
      </c>
      <c r="D11" s="116">
        <v>8</v>
      </c>
      <c r="E11" s="116">
        <v>8208</v>
      </c>
      <c r="F11" s="101" t="s">
        <v>878</v>
      </c>
      <c r="G11" s="118" t="s">
        <v>938</v>
      </c>
      <c r="H11" s="101" t="s">
        <v>874</v>
      </c>
      <c r="I11" s="118" t="s">
        <v>938</v>
      </c>
      <c r="J11" s="101" t="s">
        <v>877</v>
      </c>
      <c r="K11" s="101" t="s">
        <v>876</v>
      </c>
      <c r="L11" s="101">
        <v>101.35027777777778</v>
      </c>
      <c r="M11" s="101">
        <v>0.45350000000000001</v>
      </c>
      <c r="N11" s="101" t="s">
        <v>862</v>
      </c>
      <c r="O11" s="101">
        <v>761592.8</v>
      </c>
      <c r="P11" s="101">
        <v>50167.9</v>
      </c>
      <c r="Q11" s="116" t="s">
        <v>941</v>
      </c>
      <c r="R11" s="124">
        <v>0.5</v>
      </c>
      <c r="S11" s="124">
        <v>66</v>
      </c>
      <c r="T11" s="124">
        <v>37</v>
      </c>
      <c r="U11" s="124">
        <v>84.7</v>
      </c>
      <c r="V11" s="118" t="s">
        <v>938</v>
      </c>
      <c r="W11" s="101" t="s">
        <v>947</v>
      </c>
      <c r="X11" s="101" t="s">
        <v>875</v>
      </c>
    </row>
    <row r="12" spans="1:24" x14ac:dyDescent="0.2">
      <c r="A12" s="101" t="s">
        <v>5</v>
      </c>
      <c r="B12" s="120">
        <v>43738</v>
      </c>
      <c r="C12" s="121">
        <v>0.66319444444444442</v>
      </c>
      <c r="D12" s="116">
        <v>9</v>
      </c>
      <c r="E12" s="116">
        <v>8142</v>
      </c>
      <c r="F12" s="101" t="s">
        <v>873</v>
      </c>
      <c r="G12" s="118" t="s">
        <v>938</v>
      </c>
      <c r="H12" s="101" t="s">
        <v>874</v>
      </c>
      <c r="I12" s="118" t="s">
        <v>938</v>
      </c>
      <c r="J12" s="101" t="s">
        <v>872</v>
      </c>
      <c r="K12" s="101" t="s">
        <v>871</v>
      </c>
      <c r="L12" s="101">
        <v>101.35083333333333</v>
      </c>
      <c r="M12" s="101">
        <v>0.45241666666666669</v>
      </c>
      <c r="N12" s="101" t="s">
        <v>862</v>
      </c>
      <c r="O12" s="101">
        <v>761654.7</v>
      </c>
      <c r="P12" s="101">
        <v>50048</v>
      </c>
      <c r="Q12" s="116" t="s">
        <v>941</v>
      </c>
      <c r="R12" s="124">
        <v>1</v>
      </c>
      <c r="S12" s="124">
        <v>68</v>
      </c>
      <c r="T12" s="124">
        <v>31.2</v>
      </c>
      <c r="U12" s="124">
        <v>76.099999999999994</v>
      </c>
      <c r="V12" s="118" t="s">
        <v>938</v>
      </c>
      <c r="W12" s="101" t="s">
        <v>947</v>
      </c>
      <c r="X12" s="101" t="s">
        <v>870</v>
      </c>
    </row>
    <row r="13" spans="1:24" x14ac:dyDescent="0.2">
      <c r="A13" s="101" t="s">
        <v>5</v>
      </c>
      <c r="B13" s="120">
        <v>43739</v>
      </c>
      <c r="C13" s="121">
        <v>0.66180555555555554</v>
      </c>
      <c r="D13" s="116">
        <v>10</v>
      </c>
      <c r="E13" s="119">
        <v>7224</v>
      </c>
      <c r="F13" s="101" t="s">
        <v>869</v>
      </c>
      <c r="G13" s="118" t="s">
        <v>938</v>
      </c>
      <c r="H13" s="101" t="s">
        <v>866</v>
      </c>
      <c r="I13" s="118" t="s">
        <v>938</v>
      </c>
      <c r="J13" s="101" t="s">
        <v>864</v>
      </c>
      <c r="K13" s="101" t="s">
        <v>863</v>
      </c>
      <c r="L13" s="101">
        <v>101.39505555555556</v>
      </c>
      <c r="M13" s="101">
        <v>1.6211666666666666</v>
      </c>
      <c r="N13" s="101" t="s">
        <v>862</v>
      </c>
      <c r="O13" s="101">
        <v>766481.8</v>
      </c>
      <c r="P13" s="101">
        <v>179345.7</v>
      </c>
      <c r="Q13" s="116" t="s">
        <v>941</v>
      </c>
      <c r="R13" s="124">
        <v>1.8</v>
      </c>
      <c r="S13" s="124">
        <v>66</v>
      </c>
      <c r="T13" s="124">
        <v>30.4</v>
      </c>
      <c r="U13" s="124">
        <v>44.7</v>
      </c>
      <c r="V13" s="118" t="s">
        <v>938</v>
      </c>
      <c r="W13" s="101" t="s">
        <v>949</v>
      </c>
      <c r="X13" s="101" t="s">
        <v>868</v>
      </c>
    </row>
    <row r="14" spans="1:24" x14ac:dyDescent="0.2">
      <c r="A14" s="101" t="s">
        <v>5</v>
      </c>
      <c r="B14" s="120">
        <v>43739</v>
      </c>
      <c r="C14" s="121">
        <v>0.66319444444444442</v>
      </c>
      <c r="D14" s="116">
        <v>11</v>
      </c>
      <c r="E14" s="116">
        <v>7347</v>
      </c>
      <c r="F14" s="101" t="s">
        <v>867</v>
      </c>
      <c r="G14" s="118" t="s">
        <v>938</v>
      </c>
      <c r="H14" s="101" t="s">
        <v>866</v>
      </c>
      <c r="I14" s="118" t="s">
        <v>938</v>
      </c>
      <c r="J14" s="101" t="s">
        <v>864</v>
      </c>
      <c r="K14" s="101" t="s">
        <v>863</v>
      </c>
      <c r="L14" s="101">
        <v>101.39505555555556</v>
      </c>
      <c r="M14" s="101">
        <v>1.6211666666666666</v>
      </c>
      <c r="N14" s="101" t="s">
        <v>862</v>
      </c>
      <c r="O14" s="101">
        <v>766481.8</v>
      </c>
      <c r="P14" s="101">
        <v>179345.7</v>
      </c>
      <c r="Q14" s="116" t="s">
        <v>941</v>
      </c>
      <c r="R14" s="124">
        <v>3</v>
      </c>
      <c r="S14" s="124">
        <v>63</v>
      </c>
      <c r="T14" s="124">
        <v>30.7</v>
      </c>
      <c r="U14" s="124">
        <v>44.3</v>
      </c>
      <c r="V14" s="118" t="s">
        <v>938</v>
      </c>
      <c r="W14" s="101" t="s">
        <v>949</v>
      </c>
    </row>
    <row r="15" spans="1:24" x14ac:dyDescent="0.2">
      <c r="A15" s="101" t="s">
        <v>5</v>
      </c>
      <c r="B15" s="120">
        <v>43739</v>
      </c>
      <c r="C15" s="121">
        <v>0.66319444444444442</v>
      </c>
      <c r="D15" s="116">
        <v>12</v>
      </c>
      <c r="E15" s="116">
        <v>7047</v>
      </c>
      <c r="F15" s="101" t="s">
        <v>865</v>
      </c>
      <c r="G15" s="118" t="s">
        <v>938</v>
      </c>
      <c r="H15" s="101" t="s">
        <v>866</v>
      </c>
      <c r="I15" s="118" t="s">
        <v>938</v>
      </c>
      <c r="J15" s="101" t="s">
        <v>864</v>
      </c>
      <c r="K15" s="101" t="s">
        <v>863</v>
      </c>
      <c r="L15" s="101">
        <v>101.39505555555556</v>
      </c>
      <c r="M15" s="101">
        <v>1.6211666666666666</v>
      </c>
      <c r="N15" s="101" t="s">
        <v>862</v>
      </c>
      <c r="O15" s="101">
        <v>766481.8</v>
      </c>
      <c r="P15" s="101">
        <v>179345.7</v>
      </c>
      <c r="Q15" s="116" t="s">
        <v>941</v>
      </c>
      <c r="R15" s="124">
        <v>2.7</v>
      </c>
      <c r="S15" s="124">
        <v>62</v>
      </c>
      <c r="T15" s="124">
        <v>30.6</v>
      </c>
      <c r="U15" s="124">
        <v>41.8</v>
      </c>
      <c r="V15" s="118" t="s">
        <v>938</v>
      </c>
      <c r="W15" s="101" t="s">
        <v>949</v>
      </c>
    </row>
    <row r="16" spans="1:24" x14ac:dyDescent="0.2">
      <c r="A16" s="101" t="s">
        <v>6</v>
      </c>
      <c r="B16" s="120">
        <v>43740</v>
      </c>
      <c r="C16" s="121">
        <v>0.43958333333333338</v>
      </c>
      <c r="D16" s="116">
        <v>1</v>
      </c>
      <c r="E16" s="119">
        <v>9466</v>
      </c>
      <c r="F16" s="101" t="s">
        <v>631</v>
      </c>
      <c r="G16" s="118" t="s">
        <v>938</v>
      </c>
      <c r="H16" s="101" t="s">
        <v>844</v>
      </c>
      <c r="I16" s="118" t="s">
        <v>938</v>
      </c>
      <c r="J16" s="101" t="s">
        <v>861</v>
      </c>
      <c r="K16" s="101" t="s">
        <v>860</v>
      </c>
      <c r="L16" s="101">
        <v>103.89586666666666</v>
      </c>
      <c r="M16" s="101">
        <v>-1.5691833333333334</v>
      </c>
      <c r="N16" s="101" t="s">
        <v>696</v>
      </c>
      <c r="O16" s="101">
        <v>377175.7</v>
      </c>
      <c r="P16" s="101">
        <v>9826525.1999999993</v>
      </c>
      <c r="Q16" s="116" t="s">
        <v>941</v>
      </c>
      <c r="R16" s="124">
        <v>3</v>
      </c>
      <c r="S16" s="124">
        <v>66.400000000000006</v>
      </c>
      <c r="T16" s="124">
        <v>30.6</v>
      </c>
      <c r="U16" s="124">
        <v>35.4</v>
      </c>
      <c r="V16" s="118" t="s">
        <v>938</v>
      </c>
      <c r="W16" s="101" t="s">
        <v>950</v>
      </c>
    </row>
    <row r="17" spans="1:24" x14ac:dyDescent="0.2">
      <c r="A17" s="101" t="s">
        <v>6</v>
      </c>
      <c r="B17" s="120">
        <v>43740</v>
      </c>
      <c r="C17" s="121">
        <v>0.44930555555555557</v>
      </c>
      <c r="D17" s="116">
        <v>2</v>
      </c>
      <c r="E17" s="116">
        <v>7193</v>
      </c>
      <c r="F17" s="101" t="s">
        <v>631</v>
      </c>
      <c r="G17" s="118" t="s">
        <v>938</v>
      </c>
      <c r="H17" s="101" t="s">
        <v>844</v>
      </c>
      <c r="I17" s="118" t="s">
        <v>938</v>
      </c>
      <c r="J17" s="101" t="s">
        <v>843</v>
      </c>
      <c r="K17" s="101" t="s">
        <v>842</v>
      </c>
      <c r="L17" s="101">
        <v>103.90061666666666</v>
      </c>
      <c r="M17" s="101">
        <v>-1.5709</v>
      </c>
      <c r="N17" s="101" t="s">
        <v>696</v>
      </c>
      <c r="O17" s="101">
        <v>377704.3</v>
      </c>
      <c r="P17" s="101">
        <v>9826335.6999999993</v>
      </c>
      <c r="Q17" s="116" t="s">
        <v>941</v>
      </c>
      <c r="R17" s="124">
        <v>0.7</v>
      </c>
      <c r="S17" s="124">
        <v>59.9</v>
      </c>
      <c r="T17" s="124">
        <v>33.6</v>
      </c>
      <c r="U17" s="124">
        <v>12.1</v>
      </c>
      <c r="V17" s="118" t="s">
        <v>938</v>
      </c>
      <c r="W17" s="101" t="s">
        <v>950</v>
      </c>
    </row>
    <row r="18" spans="1:24" x14ac:dyDescent="0.2">
      <c r="A18" s="101" t="s">
        <v>6</v>
      </c>
      <c r="B18" s="120">
        <v>43740</v>
      </c>
      <c r="C18" s="121">
        <v>0.45694444444444443</v>
      </c>
      <c r="D18" s="116">
        <v>3</v>
      </c>
      <c r="E18" s="116" t="s">
        <v>859</v>
      </c>
      <c r="F18" s="101" t="s">
        <v>631</v>
      </c>
      <c r="G18" s="118" t="s">
        <v>938</v>
      </c>
      <c r="H18" s="101" t="s">
        <v>844</v>
      </c>
      <c r="I18" s="118" t="s">
        <v>938</v>
      </c>
      <c r="J18" s="101" t="s">
        <v>858</v>
      </c>
      <c r="K18" s="101" t="s">
        <v>857</v>
      </c>
      <c r="L18" s="101">
        <v>103.90021666666667</v>
      </c>
      <c r="M18" s="101">
        <v>-1.5709833333333334</v>
      </c>
      <c r="N18" s="101" t="s">
        <v>696</v>
      </c>
      <c r="O18" s="101">
        <v>377659.8</v>
      </c>
      <c r="P18" s="101">
        <v>9826326.5</v>
      </c>
      <c r="Q18" s="116" t="s">
        <v>941</v>
      </c>
      <c r="R18" s="124">
        <v>0.6</v>
      </c>
      <c r="S18" s="124">
        <v>55.8</v>
      </c>
      <c r="T18" s="124">
        <v>33.6</v>
      </c>
      <c r="U18" s="124">
        <v>1.1000000000000001</v>
      </c>
      <c r="V18" s="118" t="s">
        <v>938</v>
      </c>
      <c r="W18" s="101" t="s">
        <v>950</v>
      </c>
    </row>
    <row r="19" spans="1:24" x14ac:dyDescent="0.2">
      <c r="A19" s="101" t="s">
        <v>6</v>
      </c>
      <c r="B19" s="120">
        <v>43740</v>
      </c>
      <c r="C19" s="121">
        <v>0.46736111111111112</v>
      </c>
      <c r="D19" s="116">
        <v>4</v>
      </c>
      <c r="E19" s="119">
        <v>7200</v>
      </c>
      <c r="F19" s="101" t="s">
        <v>610</v>
      </c>
      <c r="G19" s="118" t="s">
        <v>938</v>
      </c>
      <c r="H19" s="101" t="s">
        <v>849</v>
      </c>
      <c r="I19" s="118" t="s">
        <v>938</v>
      </c>
      <c r="J19" s="101" t="s">
        <v>856</v>
      </c>
      <c r="K19" s="101" t="s">
        <v>855</v>
      </c>
      <c r="L19" s="101">
        <v>103.90445</v>
      </c>
      <c r="M19" s="101">
        <v>-1.5737833333333333</v>
      </c>
      <c r="N19" s="101" t="s">
        <v>696</v>
      </c>
      <c r="O19" s="101">
        <v>378130.9</v>
      </c>
      <c r="P19" s="101">
        <v>9826017.1999999993</v>
      </c>
      <c r="Q19" s="116" t="s">
        <v>941</v>
      </c>
      <c r="R19" s="124">
        <v>0.5</v>
      </c>
      <c r="S19" s="124">
        <v>54.4</v>
      </c>
      <c r="T19" s="124">
        <v>32.1</v>
      </c>
      <c r="U19" s="124">
        <v>-5.0999999999999996</v>
      </c>
      <c r="V19" s="118" t="s">
        <v>938</v>
      </c>
      <c r="W19" s="101" t="s">
        <v>950</v>
      </c>
    </row>
    <row r="20" spans="1:24" x14ac:dyDescent="0.2">
      <c r="A20" s="101" t="s">
        <v>6</v>
      </c>
      <c r="B20" s="120">
        <v>43740</v>
      </c>
      <c r="C20" s="121">
        <v>0.49513888888888885</v>
      </c>
      <c r="D20" s="116">
        <v>5</v>
      </c>
      <c r="E20" s="116" t="s">
        <v>854</v>
      </c>
      <c r="F20" s="101" t="s">
        <v>631</v>
      </c>
      <c r="G20" s="118" t="s">
        <v>938</v>
      </c>
      <c r="H20" s="101" t="s">
        <v>849</v>
      </c>
      <c r="I20" s="118" t="s">
        <v>938</v>
      </c>
      <c r="J20" s="101" t="s">
        <v>853</v>
      </c>
      <c r="K20" s="101" t="s">
        <v>852</v>
      </c>
      <c r="L20" s="101">
        <v>103.91148333333334</v>
      </c>
      <c r="M20" s="101">
        <v>-1.5842666666666667</v>
      </c>
      <c r="N20" s="101" t="s">
        <v>696</v>
      </c>
      <c r="O20" s="101">
        <v>378914</v>
      </c>
      <c r="P20" s="101">
        <v>9824858.6999999993</v>
      </c>
      <c r="Q20" s="116" t="s">
        <v>941</v>
      </c>
      <c r="R20" s="124">
        <v>0.5</v>
      </c>
      <c r="S20" s="124">
        <v>58.1</v>
      </c>
      <c r="T20" s="124">
        <v>32.200000000000003</v>
      </c>
      <c r="U20" s="124">
        <v>15.6</v>
      </c>
      <c r="V20" s="118" t="s">
        <v>938</v>
      </c>
      <c r="W20" s="101" t="s">
        <v>950</v>
      </c>
    </row>
    <row r="21" spans="1:24" x14ac:dyDescent="0.2">
      <c r="A21" s="101" t="s">
        <v>6</v>
      </c>
      <c r="B21" s="120">
        <v>43740</v>
      </c>
      <c r="C21" s="121">
        <v>0.5</v>
      </c>
      <c r="D21" s="116">
        <v>6</v>
      </c>
      <c r="E21" s="119">
        <v>7368</v>
      </c>
      <c r="F21" s="101" t="s">
        <v>631</v>
      </c>
      <c r="G21" s="118" t="s">
        <v>938</v>
      </c>
      <c r="H21" s="101" t="s">
        <v>849</v>
      </c>
      <c r="I21" s="118" t="s">
        <v>938</v>
      </c>
      <c r="J21" s="101" t="s">
        <v>851</v>
      </c>
      <c r="K21" s="101" t="s">
        <v>850</v>
      </c>
      <c r="L21" s="101">
        <v>103.91145</v>
      </c>
      <c r="M21" s="101">
        <v>-1.5676000000000001</v>
      </c>
      <c r="N21" s="101" t="s">
        <v>696</v>
      </c>
      <c r="O21" s="101">
        <v>378909.3</v>
      </c>
      <c r="P21" s="101">
        <v>9826701.1999999993</v>
      </c>
      <c r="Q21" s="116" t="s">
        <v>941</v>
      </c>
      <c r="R21" s="124">
        <v>0.5</v>
      </c>
      <c r="S21" s="124">
        <v>53.9</v>
      </c>
      <c r="T21" s="124">
        <v>32</v>
      </c>
      <c r="U21" s="124">
        <v>13.4</v>
      </c>
      <c r="V21" s="118" t="s">
        <v>938</v>
      </c>
      <c r="W21" s="101" t="s">
        <v>950</v>
      </c>
    </row>
    <row r="22" spans="1:24" x14ac:dyDescent="0.2">
      <c r="A22" s="101" t="s">
        <v>6</v>
      </c>
      <c r="B22" s="120">
        <v>43740</v>
      </c>
      <c r="C22" s="121">
        <v>0.50624999999999998</v>
      </c>
      <c r="D22" s="116">
        <v>7</v>
      </c>
      <c r="E22" s="119">
        <v>2587</v>
      </c>
      <c r="F22" s="101" t="s">
        <v>631</v>
      </c>
      <c r="G22" s="118" t="s">
        <v>938</v>
      </c>
      <c r="H22" s="101" t="s">
        <v>849</v>
      </c>
      <c r="I22" s="118" t="s">
        <v>938</v>
      </c>
      <c r="J22" s="101" t="s">
        <v>848</v>
      </c>
      <c r="K22" s="101" t="s">
        <v>847</v>
      </c>
      <c r="L22" s="101">
        <v>103.91151666666667</v>
      </c>
      <c r="M22" s="101">
        <v>-1.5851666666666666</v>
      </c>
      <c r="N22" s="101" t="s">
        <v>696</v>
      </c>
      <c r="O22" s="101">
        <v>378917.8</v>
      </c>
      <c r="P22" s="101">
        <v>9824759.1999999993</v>
      </c>
      <c r="Q22" s="116" t="s">
        <v>941</v>
      </c>
      <c r="R22" s="124">
        <v>0.5</v>
      </c>
      <c r="S22" s="124">
        <v>55.2</v>
      </c>
      <c r="T22" s="124">
        <v>33.6</v>
      </c>
      <c r="U22" s="124">
        <v>17.600000000000001</v>
      </c>
      <c r="V22" s="118" t="s">
        <v>938</v>
      </c>
      <c r="W22" s="101" t="s">
        <v>950</v>
      </c>
    </row>
    <row r="23" spans="1:24" x14ac:dyDescent="0.2">
      <c r="A23" s="101" t="s">
        <v>6</v>
      </c>
      <c r="B23" s="120">
        <v>43740</v>
      </c>
      <c r="C23" s="121">
        <v>0.51666666666666672</v>
      </c>
      <c r="D23" s="116">
        <v>8</v>
      </c>
      <c r="E23" s="116" t="s">
        <v>846</v>
      </c>
      <c r="F23" s="101" t="s">
        <v>610</v>
      </c>
      <c r="G23" s="118" t="s">
        <v>938</v>
      </c>
      <c r="H23" s="101" t="s">
        <v>844</v>
      </c>
      <c r="I23" s="118" t="s">
        <v>938</v>
      </c>
      <c r="J23" s="101" t="s">
        <v>843</v>
      </c>
      <c r="K23" s="101" t="s">
        <v>842</v>
      </c>
      <c r="L23" s="101">
        <v>103.90061666666666</v>
      </c>
      <c r="M23" s="101">
        <v>-1.5709</v>
      </c>
      <c r="N23" s="101" t="s">
        <v>696</v>
      </c>
      <c r="O23" s="101">
        <v>377704.3</v>
      </c>
      <c r="P23" s="101">
        <v>9826335.6999999993</v>
      </c>
      <c r="Q23" s="116" t="s">
        <v>941</v>
      </c>
      <c r="R23" s="124">
        <v>0.7</v>
      </c>
      <c r="S23" s="124">
        <v>59.9</v>
      </c>
      <c r="T23" s="124">
        <v>33.6</v>
      </c>
      <c r="U23" s="124">
        <v>12.1</v>
      </c>
      <c r="V23" s="118" t="s">
        <v>938</v>
      </c>
      <c r="W23" s="101" t="s">
        <v>950</v>
      </c>
    </row>
    <row r="24" spans="1:24" x14ac:dyDescent="0.2">
      <c r="A24" s="101" t="s">
        <v>6</v>
      </c>
      <c r="B24" s="120">
        <v>43740</v>
      </c>
      <c r="C24" s="121">
        <v>0.5180555555555556</v>
      </c>
      <c r="D24" s="116">
        <v>9</v>
      </c>
      <c r="E24" s="116" t="s">
        <v>845</v>
      </c>
      <c r="F24" s="101" t="s">
        <v>610</v>
      </c>
      <c r="G24" s="118" t="s">
        <v>938</v>
      </c>
      <c r="H24" s="101" t="s">
        <v>844</v>
      </c>
      <c r="I24" s="118" t="s">
        <v>938</v>
      </c>
      <c r="J24" s="101" t="s">
        <v>843</v>
      </c>
      <c r="K24" s="101" t="s">
        <v>842</v>
      </c>
      <c r="L24" s="101">
        <v>103.90061666666666</v>
      </c>
      <c r="M24" s="101">
        <v>-1.5709</v>
      </c>
      <c r="N24" s="101" t="s">
        <v>696</v>
      </c>
      <c r="O24" s="101">
        <v>377704.3</v>
      </c>
      <c r="P24" s="101">
        <v>9826335.6999999993</v>
      </c>
      <c r="Q24" s="116" t="s">
        <v>941</v>
      </c>
      <c r="R24" s="124">
        <v>0.7</v>
      </c>
      <c r="S24" s="124">
        <v>59.9</v>
      </c>
      <c r="T24" s="124">
        <v>33.6</v>
      </c>
      <c r="U24" s="124">
        <v>12.1</v>
      </c>
      <c r="V24" s="118" t="s">
        <v>938</v>
      </c>
      <c r="W24" s="101" t="s">
        <v>950</v>
      </c>
    </row>
    <row r="25" spans="1:24" x14ac:dyDescent="0.2">
      <c r="A25" s="101" t="s">
        <v>6</v>
      </c>
      <c r="B25" s="120">
        <v>43740</v>
      </c>
      <c r="C25" s="121">
        <v>0.52013888888888882</v>
      </c>
      <c r="D25" s="116">
        <v>10</v>
      </c>
      <c r="E25" s="119">
        <v>9020</v>
      </c>
      <c r="F25" s="101" t="s">
        <v>610</v>
      </c>
      <c r="G25" s="118" t="s">
        <v>938</v>
      </c>
      <c r="H25" s="101" t="s">
        <v>844</v>
      </c>
      <c r="I25" s="118" t="s">
        <v>938</v>
      </c>
      <c r="J25" s="101" t="s">
        <v>843</v>
      </c>
      <c r="K25" s="101" t="s">
        <v>842</v>
      </c>
      <c r="L25" s="101">
        <v>103.90061666666666</v>
      </c>
      <c r="M25" s="101">
        <v>-1.5709</v>
      </c>
      <c r="N25" s="101" t="s">
        <v>696</v>
      </c>
      <c r="O25" s="101">
        <v>377704.3</v>
      </c>
      <c r="P25" s="101">
        <v>9826335.6999999993</v>
      </c>
      <c r="Q25" s="116" t="s">
        <v>941</v>
      </c>
      <c r="R25" s="124">
        <v>0.7</v>
      </c>
      <c r="S25" s="124">
        <v>59.9</v>
      </c>
      <c r="T25" s="124">
        <v>33.6</v>
      </c>
      <c r="U25" s="124">
        <v>12.1</v>
      </c>
      <c r="V25" s="118" t="s">
        <v>938</v>
      </c>
      <c r="W25" s="101" t="s">
        <v>950</v>
      </c>
    </row>
    <row r="26" spans="1:24" x14ac:dyDescent="0.2">
      <c r="A26" s="101" t="s">
        <v>6</v>
      </c>
      <c r="B26" s="120">
        <v>43741</v>
      </c>
      <c r="C26" s="121">
        <v>0.50416666666666665</v>
      </c>
      <c r="D26" s="116">
        <v>11</v>
      </c>
      <c r="E26" s="116" t="s">
        <v>841</v>
      </c>
      <c r="F26" s="101" t="s">
        <v>631</v>
      </c>
      <c r="G26" s="118" t="s">
        <v>938</v>
      </c>
      <c r="H26" s="101" t="s">
        <v>825</v>
      </c>
      <c r="I26" s="118" t="s">
        <v>938</v>
      </c>
      <c r="J26" s="101" t="s">
        <v>840</v>
      </c>
      <c r="K26" s="101" t="s">
        <v>839</v>
      </c>
      <c r="L26" s="101">
        <v>103.99131666666666</v>
      </c>
      <c r="M26" s="101">
        <v>-1.4817333333333333</v>
      </c>
      <c r="N26" s="101" t="s">
        <v>696</v>
      </c>
      <c r="O26" s="101">
        <v>387790.3</v>
      </c>
      <c r="P26" s="101">
        <v>9836198</v>
      </c>
      <c r="Q26" s="116" t="s">
        <v>941</v>
      </c>
      <c r="R26" s="124">
        <v>1.4</v>
      </c>
      <c r="S26" s="124">
        <v>65.7</v>
      </c>
      <c r="T26" s="124">
        <v>31.8</v>
      </c>
      <c r="U26" s="124">
        <v>18.600000000000001</v>
      </c>
      <c r="V26" s="118" t="s">
        <v>938</v>
      </c>
      <c r="W26" s="101" t="s">
        <v>822</v>
      </c>
      <c r="X26" s="101" t="s">
        <v>951</v>
      </c>
    </row>
    <row r="27" spans="1:24" x14ac:dyDescent="0.2">
      <c r="A27" s="101" t="s">
        <v>6</v>
      </c>
      <c r="B27" s="120">
        <v>43741</v>
      </c>
      <c r="C27" s="121">
        <v>0.5083333333333333</v>
      </c>
      <c r="D27" s="116">
        <v>12</v>
      </c>
      <c r="E27" s="116" t="s">
        <v>838</v>
      </c>
      <c r="F27" s="101" t="s">
        <v>631</v>
      </c>
      <c r="G27" s="118" t="s">
        <v>938</v>
      </c>
      <c r="H27" s="101" t="s">
        <v>825</v>
      </c>
      <c r="I27" s="118" t="s">
        <v>938</v>
      </c>
      <c r="J27" s="101" t="s">
        <v>837</v>
      </c>
      <c r="K27" s="101" t="s">
        <v>836</v>
      </c>
      <c r="L27" s="101">
        <v>103.90801666666667</v>
      </c>
      <c r="M27" s="101">
        <v>-1.4816500000000001</v>
      </c>
      <c r="N27" s="101" t="s">
        <v>696</v>
      </c>
      <c r="O27" s="101">
        <v>378522.6</v>
      </c>
      <c r="P27" s="101">
        <v>9836202.9000000004</v>
      </c>
      <c r="Q27" s="116" t="s">
        <v>941</v>
      </c>
      <c r="R27" s="124">
        <v>1.5</v>
      </c>
      <c r="S27" s="124">
        <v>63.6</v>
      </c>
      <c r="T27" s="124">
        <v>33.4</v>
      </c>
      <c r="U27" s="124">
        <v>10.1</v>
      </c>
      <c r="V27" s="118" t="s">
        <v>938</v>
      </c>
      <c r="W27" s="101" t="s">
        <v>822</v>
      </c>
      <c r="X27" s="101" t="s">
        <v>951</v>
      </c>
    </row>
    <row r="28" spans="1:24" x14ac:dyDescent="0.2">
      <c r="A28" s="101" t="s">
        <v>6</v>
      </c>
      <c r="B28" s="120">
        <v>43741</v>
      </c>
      <c r="C28" s="121">
        <v>0.51388888888888895</v>
      </c>
      <c r="D28" s="116">
        <v>13</v>
      </c>
      <c r="E28" s="116" t="s">
        <v>835</v>
      </c>
      <c r="F28" s="101" t="s">
        <v>631</v>
      </c>
      <c r="G28" s="118" t="s">
        <v>938</v>
      </c>
      <c r="H28" s="101" t="s">
        <v>825</v>
      </c>
      <c r="I28" s="118" t="s">
        <v>938</v>
      </c>
      <c r="J28" s="101" t="s">
        <v>834</v>
      </c>
      <c r="K28" s="101" t="s">
        <v>831</v>
      </c>
      <c r="L28" s="101">
        <v>103.9914</v>
      </c>
      <c r="M28" s="101">
        <v>-1.4813166666666666</v>
      </c>
      <c r="N28" s="101" t="s">
        <v>696</v>
      </c>
      <c r="O28" s="101">
        <v>387799.5</v>
      </c>
      <c r="P28" s="101">
        <v>9836244.0999999996</v>
      </c>
      <c r="Q28" s="116" t="s">
        <v>941</v>
      </c>
      <c r="R28" s="124">
        <v>0.4</v>
      </c>
      <c r="S28" s="124">
        <v>61.9</v>
      </c>
      <c r="T28" s="124">
        <v>32</v>
      </c>
      <c r="U28" s="124">
        <v>13.1</v>
      </c>
      <c r="V28" s="118" t="s">
        <v>938</v>
      </c>
      <c r="W28" s="101" t="s">
        <v>822</v>
      </c>
      <c r="X28" s="101" t="s">
        <v>951</v>
      </c>
    </row>
    <row r="29" spans="1:24" x14ac:dyDescent="0.2">
      <c r="A29" s="101" t="s">
        <v>6</v>
      </c>
      <c r="B29" s="120">
        <v>43741</v>
      </c>
      <c r="C29" s="121">
        <v>0.51666666666666672</v>
      </c>
      <c r="D29" s="116">
        <v>14</v>
      </c>
      <c r="E29" s="116" t="s">
        <v>833</v>
      </c>
      <c r="F29" s="101" t="s">
        <v>631</v>
      </c>
      <c r="G29" s="118" t="s">
        <v>938</v>
      </c>
      <c r="H29" s="101" t="s">
        <v>825</v>
      </c>
      <c r="I29" s="118" t="s">
        <v>938</v>
      </c>
      <c r="J29" s="101" t="s">
        <v>832</v>
      </c>
      <c r="K29" s="101" t="s">
        <v>831</v>
      </c>
      <c r="L29" s="101">
        <v>103.99141666666667</v>
      </c>
      <c r="M29" s="101">
        <v>-1.4813166666666666</v>
      </c>
      <c r="N29" s="101" t="s">
        <v>696</v>
      </c>
      <c r="O29" s="101">
        <v>387801.4</v>
      </c>
      <c r="P29" s="101">
        <v>9836244.0999999996</v>
      </c>
      <c r="Q29" s="116" t="s">
        <v>941</v>
      </c>
      <c r="R29" s="124">
        <v>0.5</v>
      </c>
      <c r="S29" s="124">
        <v>61.9</v>
      </c>
      <c r="T29" s="124">
        <v>33.9</v>
      </c>
      <c r="U29" s="124">
        <v>13.1</v>
      </c>
      <c r="V29" s="118" t="s">
        <v>938</v>
      </c>
      <c r="W29" s="101" t="s">
        <v>822</v>
      </c>
      <c r="X29" s="101" t="s">
        <v>951</v>
      </c>
    </row>
    <row r="30" spans="1:24" x14ac:dyDescent="0.2">
      <c r="A30" s="101" t="s">
        <v>6</v>
      </c>
      <c r="B30" s="120">
        <v>43741</v>
      </c>
      <c r="C30" s="121">
        <v>0.52013888888888882</v>
      </c>
      <c r="D30" s="116">
        <v>15</v>
      </c>
      <c r="E30" s="116" t="s">
        <v>931</v>
      </c>
      <c r="F30" s="101" t="s">
        <v>610</v>
      </c>
      <c r="G30" s="118" t="s">
        <v>938</v>
      </c>
      <c r="H30" s="101" t="s">
        <v>825</v>
      </c>
      <c r="I30" s="118" t="s">
        <v>938</v>
      </c>
      <c r="J30" s="101" t="s">
        <v>830</v>
      </c>
      <c r="K30" s="101" t="s">
        <v>829</v>
      </c>
      <c r="L30" s="101">
        <v>103.99155</v>
      </c>
      <c r="M30" s="101">
        <v>-1.4815166666666666</v>
      </c>
      <c r="N30" s="101" t="s">
        <v>696</v>
      </c>
      <c r="O30" s="101">
        <v>387816.2</v>
      </c>
      <c r="P30" s="101">
        <v>9836222</v>
      </c>
      <c r="Q30" s="116" t="s">
        <v>941</v>
      </c>
      <c r="R30" s="124">
        <v>0.5</v>
      </c>
      <c r="S30" s="124">
        <v>57.9</v>
      </c>
      <c r="T30" s="124">
        <v>34.700000000000003</v>
      </c>
      <c r="U30" s="124">
        <v>14</v>
      </c>
      <c r="V30" s="118" t="s">
        <v>938</v>
      </c>
      <c r="W30" s="101" t="s">
        <v>822</v>
      </c>
      <c r="X30" s="101" t="s">
        <v>951</v>
      </c>
    </row>
    <row r="31" spans="1:24" x14ac:dyDescent="0.2">
      <c r="A31" s="101" t="s">
        <v>6</v>
      </c>
      <c r="B31" s="120">
        <v>43741</v>
      </c>
      <c r="C31" s="121">
        <v>0.52569444444444446</v>
      </c>
      <c r="D31" s="116">
        <v>16</v>
      </c>
      <c r="E31" s="116" t="s">
        <v>828</v>
      </c>
      <c r="F31" s="101" t="s">
        <v>610</v>
      </c>
      <c r="G31" s="118" t="s">
        <v>938</v>
      </c>
      <c r="H31" s="101" t="s">
        <v>825</v>
      </c>
      <c r="I31" s="118" t="s">
        <v>938</v>
      </c>
      <c r="J31" s="118" t="s">
        <v>938</v>
      </c>
      <c r="K31" s="118" t="s">
        <v>938</v>
      </c>
      <c r="L31" s="118" t="s">
        <v>938</v>
      </c>
      <c r="M31" s="118" t="s">
        <v>938</v>
      </c>
      <c r="N31" s="118" t="s">
        <v>938</v>
      </c>
      <c r="O31" s="118" t="s">
        <v>938</v>
      </c>
      <c r="P31" s="118" t="s">
        <v>938</v>
      </c>
      <c r="Q31" s="116" t="s">
        <v>941</v>
      </c>
      <c r="R31" s="124">
        <v>0.5</v>
      </c>
      <c r="S31" s="124">
        <v>60.3</v>
      </c>
      <c r="T31" s="124">
        <v>35.1</v>
      </c>
      <c r="U31" s="124">
        <v>23.6</v>
      </c>
      <c r="V31" s="118" t="s">
        <v>938</v>
      </c>
      <c r="W31" s="101" t="s">
        <v>822</v>
      </c>
      <c r="X31" s="101" t="s">
        <v>951</v>
      </c>
    </row>
    <row r="32" spans="1:24" x14ac:dyDescent="0.2">
      <c r="A32" s="101" t="s">
        <v>6</v>
      </c>
      <c r="B32" s="120">
        <v>43741</v>
      </c>
      <c r="C32" s="121">
        <v>0.52847222222222223</v>
      </c>
      <c r="D32" s="116">
        <v>17</v>
      </c>
      <c r="E32" s="116" t="s">
        <v>827</v>
      </c>
      <c r="F32" s="101" t="s">
        <v>610</v>
      </c>
      <c r="G32" s="118" t="s">
        <v>938</v>
      </c>
      <c r="H32" s="101" t="s">
        <v>825</v>
      </c>
      <c r="I32" s="118" t="s">
        <v>938</v>
      </c>
      <c r="J32" s="118" t="s">
        <v>938</v>
      </c>
      <c r="K32" s="118" t="s">
        <v>938</v>
      </c>
      <c r="L32" s="118" t="s">
        <v>938</v>
      </c>
      <c r="M32" s="118" t="s">
        <v>938</v>
      </c>
      <c r="N32" s="118" t="s">
        <v>938</v>
      </c>
      <c r="O32" s="118" t="s">
        <v>938</v>
      </c>
      <c r="P32" s="118" t="s">
        <v>938</v>
      </c>
      <c r="Q32" s="116" t="s">
        <v>941</v>
      </c>
      <c r="R32" s="124">
        <v>0.5</v>
      </c>
      <c r="S32" s="124">
        <v>60.3</v>
      </c>
      <c r="T32" s="124">
        <v>35.1</v>
      </c>
      <c r="U32" s="124">
        <v>23.6</v>
      </c>
      <c r="V32" s="118" t="s">
        <v>938</v>
      </c>
      <c r="W32" s="101" t="s">
        <v>822</v>
      </c>
      <c r="X32" s="101" t="s">
        <v>951</v>
      </c>
    </row>
    <row r="33" spans="1:24" x14ac:dyDescent="0.2">
      <c r="A33" s="101" t="s">
        <v>6</v>
      </c>
      <c r="B33" s="120">
        <v>43741</v>
      </c>
      <c r="C33" s="121">
        <v>0.53819444444444442</v>
      </c>
      <c r="D33" s="116">
        <v>18</v>
      </c>
      <c r="E33" s="116" t="s">
        <v>826</v>
      </c>
      <c r="F33" s="101" t="s">
        <v>610</v>
      </c>
      <c r="G33" s="118" t="s">
        <v>938</v>
      </c>
      <c r="H33" s="101" t="s">
        <v>825</v>
      </c>
      <c r="I33" s="118" t="s">
        <v>938</v>
      </c>
      <c r="J33" s="101" t="s">
        <v>824</v>
      </c>
      <c r="K33" s="101" t="s">
        <v>823</v>
      </c>
      <c r="L33" s="101">
        <v>103.99153333333334</v>
      </c>
      <c r="M33" s="101">
        <v>-1.48125</v>
      </c>
      <c r="N33" s="101" t="s">
        <v>696</v>
      </c>
      <c r="O33" s="101">
        <v>387814.3</v>
      </c>
      <c r="P33" s="101">
        <v>9836251.5</v>
      </c>
      <c r="Q33" s="116" t="s">
        <v>941</v>
      </c>
      <c r="R33" s="124">
        <v>0.6</v>
      </c>
      <c r="S33" s="124">
        <v>61.5</v>
      </c>
      <c r="T33" s="124">
        <v>34.799999999999997</v>
      </c>
      <c r="U33" s="118" t="s">
        <v>938</v>
      </c>
      <c r="V33" s="118" t="s">
        <v>938</v>
      </c>
      <c r="W33" s="101" t="s">
        <v>822</v>
      </c>
      <c r="X33" s="101" t="s">
        <v>951</v>
      </c>
    </row>
    <row r="34" spans="1:24" x14ac:dyDescent="0.2">
      <c r="A34" s="101" t="s">
        <v>6</v>
      </c>
      <c r="B34" s="120">
        <v>43714</v>
      </c>
      <c r="C34" s="121">
        <v>0.47569444444444442</v>
      </c>
      <c r="D34" s="116">
        <v>19</v>
      </c>
      <c r="E34" s="116">
        <v>1179</v>
      </c>
      <c r="F34" s="101" t="s">
        <v>631</v>
      </c>
      <c r="G34" s="118" t="s">
        <v>938</v>
      </c>
      <c r="H34" s="101" t="s">
        <v>813</v>
      </c>
      <c r="I34" s="118" t="s">
        <v>938</v>
      </c>
      <c r="J34" s="101" t="s">
        <v>821</v>
      </c>
      <c r="K34" s="101" t="s">
        <v>820</v>
      </c>
      <c r="L34" s="101">
        <v>103.99573888888889</v>
      </c>
      <c r="M34" s="101">
        <v>-1.2505861111111112</v>
      </c>
      <c r="N34" s="101" t="s">
        <v>696</v>
      </c>
      <c r="O34" s="101">
        <v>388271.6</v>
      </c>
      <c r="P34" s="101">
        <v>9861751.0999999996</v>
      </c>
      <c r="Q34" s="116" t="s">
        <v>941</v>
      </c>
      <c r="R34" s="124">
        <v>2.4</v>
      </c>
      <c r="S34" s="124" t="s">
        <v>819</v>
      </c>
      <c r="T34" s="124">
        <v>31.7</v>
      </c>
      <c r="U34" s="118" t="s">
        <v>938</v>
      </c>
      <c r="V34" s="118" t="s">
        <v>938</v>
      </c>
      <c r="W34" s="101" t="s">
        <v>810</v>
      </c>
      <c r="X34" s="101" t="s">
        <v>951</v>
      </c>
    </row>
    <row r="35" spans="1:24" x14ac:dyDescent="0.2">
      <c r="A35" s="101" t="s">
        <v>6</v>
      </c>
      <c r="B35" s="120">
        <v>43714</v>
      </c>
      <c r="C35" s="121">
        <v>0.48333333333333334</v>
      </c>
      <c r="D35" s="116">
        <v>20</v>
      </c>
      <c r="E35" s="116">
        <v>1263</v>
      </c>
      <c r="F35" s="101" t="s">
        <v>631</v>
      </c>
      <c r="G35" s="118" t="s">
        <v>938</v>
      </c>
      <c r="H35" s="101" t="s">
        <v>813</v>
      </c>
      <c r="I35" s="118" t="s">
        <v>938</v>
      </c>
      <c r="J35" s="101" t="s">
        <v>818</v>
      </c>
      <c r="K35" s="101" t="s">
        <v>817</v>
      </c>
      <c r="L35" s="101">
        <v>103.99638888888889</v>
      </c>
      <c r="M35" s="101">
        <v>-1.2505555555555556</v>
      </c>
      <c r="N35" s="101" t="s">
        <v>696</v>
      </c>
      <c r="O35" s="101">
        <v>388343.9</v>
      </c>
      <c r="P35" s="101">
        <v>9861754.5</v>
      </c>
      <c r="Q35" s="116" t="s">
        <v>941</v>
      </c>
      <c r="R35" s="124">
        <v>0.8</v>
      </c>
      <c r="S35" s="124">
        <v>53</v>
      </c>
      <c r="T35" s="124">
        <v>35.299999999999997</v>
      </c>
      <c r="U35" s="118" t="s">
        <v>938</v>
      </c>
      <c r="V35" s="118" t="s">
        <v>938</v>
      </c>
      <c r="W35" s="101" t="s">
        <v>810</v>
      </c>
      <c r="X35" s="101" t="s">
        <v>951</v>
      </c>
    </row>
    <row r="36" spans="1:24" x14ac:dyDescent="0.2">
      <c r="A36" s="101" t="s">
        <v>6</v>
      </c>
      <c r="B36" s="120">
        <v>43714</v>
      </c>
      <c r="C36" s="121">
        <v>0.50277777777777777</v>
      </c>
      <c r="D36" s="116">
        <v>21</v>
      </c>
      <c r="E36" s="116" t="s">
        <v>816</v>
      </c>
      <c r="F36" s="101" t="s">
        <v>631</v>
      </c>
      <c r="G36" s="118" t="s">
        <v>938</v>
      </c>
      <c r="H36" s="101" t="s">
        <v>813</v>
      </c>
      <c r="I36" s="118" t="s">
        <v>938</v>
      </c>
      <c r="J36" s="101" t="s">
        <v>815</v>
      </c>
      <c r="K36" s="101" t="s">
        <v>814</v>
      </c>
      <c r="L36" s="101">
        <v>103.99866666666667</v>
      </c>
      <c r="M36" s="101">
        <v>-1.2533333333333334</v>
      </c>
      <c r="N36" s="101" t="s">
        <v>696</v>
      </c>
      <c r="O36" s="101">
        <v>388597.4</v>
      </c>
      <c r="P36" s="101">
        <v>9861447.5</v>
      </c>
      <c r="Q36" s="116" t="s">
        <v>941</v>
      </c>
      <c r="R36" s="124">
        <v>2.9</v>
      </c>
      <c r="S36" s="124">
        <v>57.2</v>
      </c>
      <c r="T36" s="124">
        <v>33</v>
      </c>
      <c r="U36" s="118" t="s">
        <v>938</v>
      </c>
      <c r="V36" s="118" t="s">
        <v>938</v>
      </c>
      <c r="W36" s="101" t="s">
        <v>810</v>
      </c>
      <c r="X36" s="101" t="s">
        <v>951</v>
      </c>
    </row>
    <row r="37" spans="1:24" x14ac:dyDescent="0.2">
      <c r="A37" s="101" t="s">
        <v>6</v>
      </c>
      <c r="B37" s="120">
        <v>43714</v>
      </c>
      <c r="C37" s="121">
        <v>0.51666666666666672</v>
      </c>
      <c r="D37" s="116">
        <v>22</v>
      </c>
      <c r="E37" s="116">
        <v>9491</v>
      </c>
      <c r="F37" s="101" t="s">
        <v>610</v>
      </c>
      <c r="G37" s="118" t="s">
        <v>938</v>
      </c>
      <c r="H37" s="101" t="s">
        <v>813</v>
      </c>
      <c r="I37" s="118" t="s">
        <v>938</v>
      </c>
      <c r="J37" s="101" t="s">
        <v>812</v>
      </c>
      <c r="K37" s="101" t="s">
        <v>811</v>
      </c>
      <c r="L37" s="101">
        <v>103.99472222222222</v>
      </c>
      <c r="M37" s="101">
        <v>-1.2472222222222222</v>
      </c>
      <c r="N37" s="101" t="s">
        <v>696</v>
      </c>
      <c r="O37" s="101">
        <v>388158.3</v>
      </c>
      <c r="P37" s="101">
        <v>9862122.9000000004</v>
      </c>
      <c r="Q37" s="116" t="s">
        <v>941</v>
      </c>
      <c r="R37" s="124">
        <v>1.6</v>
      </c>
      <c r="S37" s="124">
        <v>52.9</v>
      </c>
      <c r="T37" s="124">
        <v>35.6</v>
      </c>
      <c r="U37" s="118" t="s">
        <v>938</v>
      </c>
      <c r="V37" s="118" t="s">
        <v>938</v>
      </c>
      <c r="W37" s="101" t="s">
        <v>810</v>
      </c>
      <c r="X37" s="101" t="s">
        <v>951</v>
      </c>
    </row>
    <row r="38" spans="1:24" x14ac:dyDescent="0.2">
      <c r="A38" s="101" t="s">
        <v>703</v>
      </c>
      <c r="B38" s="120">
        <v>43746</v>
      </c>
      <c r="C38" s="121" t="s">
        <v>809</v>
      </c>
      <c r="D38" s="116">
        <v>1</v>
      </c>
      <c r="E38" s="116" t="s">
        <v>808</v>
      </c>
      <c r="F38" s="101" t="s">
        <v>631</v>
      </c>
      <c r="G38" s="118" t="s">
        <v>938</v>
      </c>
      <c r="H38" s="101" t="s">
        <v>737</v>
      </c>
      <c r="I38" s="101" t="s">
        <v>797</v>
      </c>
      <c r="J38" s="101" t="s">
        <v>807</v>
      </c>
      <c r="K38" s="101" t="s">
        <v>806</v>
      </c>
      <c r="L38" s="101">
        <v>104.96216666666668</v>
      </c>
      <c r="M38" s="101">
        <v>-3.5106944444444443</v>
      </c>
      <c r="N38" s="101" t="s">
        <v>696</v>
      </c>
      <c r="O38" s="101">
        <v>495797.9</v>
      </c>
      <c r="P38" s="101">
        <v>9611957.8000000007</v>
      </c>
      <c r="Q38" s="116" t="s">
        <v>805</v>
      </c>
      <c r="R38" s="118" t="s">
        <v>938</v>
      </c>
      <c r="S38" s="118" t="s">
        <v>938</v>
      </c>
      <c r="T38" s="118" t="s">
        <v>938</v>
      </c>
      <c r="U38" s="118" t="s">
        <v>938</v>
      </c>
      <c r="V38" s="101" t="s">
        <v>788</v>
      </c>
      <c r="W38" s="101" t="s">
        <v>732</v>
      </c>
    </row>
    <row r="39" spans="1:24" x14ac:dyDescent="0.2">
      <c r="A39" s="101" t="s">
        <v>703</v>
      </c>
      <c r="B39" s="120">
        <v>43746</v>
      </c>
      <c r="C39" s="121" t="s">
        <v>804</v>
      </c>
      <c r="D39" s="116">
        <v>2</v>
      </c>
      <c r="E39" s="116" t="s">
        <v>803</v>
      </c>
      <c r="F39" s="101" t="s">
        <v>610</v>
      </c>
      <c r="G39" s="118" t="s">
        <v>938</v>
      </c>
      <c r="H39" s="101" t="s">
        <v>737</v>
      </c>
      <c r="I39" s="118" t="s">
        <v>938</v>
      </c>
      <c r="J39" s="101" t="s">
        <v>802</v>
      </c>
      <c r="K39" s="101" t="s">
        <v>801</v>
      </c>
      <c r="L39" s="101">
        <v>104.96286111111111</v>
      </c>
      <c r="M39" s="101">
        <v>-3.5111666666666665</v>
      </c>
      <c r="N39" s="101" t="s">
        <v>696</v>
      </c>
      <c r="O39" s="101">
        <v>495875.1</v>
      </c>
      <c r="P39" s="101">
        <v>9611905.5999999996</v>
      </c>
      <c r="Q39" s="116" t="s">
        <v>800</v>
      </c>
      <c r="R39" s="118" t="s">
        <v>938</v>
      </c>
      <c r="S39" s="118" t="s">
        <v>938</v>
      </c>
      <c r="T39" s="118" t="s">
        <v>938</v>
      </c>
      <c r="U39" s="118" t="s">
        <v>938</v>
      </c>
      <c r="V39" s="101" t="s">
        <v>788</v>
      </c>
      <c r="W39" s="101" t="s">
        <v>732</v>
      </c>
    </row>
    <row r="40" spans="1:24" x14ac:dyDescent="0.2">
      <c r="A40" s="101" t="s">
        <v>703</v>
      </c>
      <c r="B40" s="120">
        <v>43746</v>
      </c>
      <c r="C40" s="121" t="s">
        <v>799</v>
      </c>
      <c r="D40" s="116">
        <v>3</v>
      </c>
      <c r="E40" s="116" t="s">
        <v>798</v>
      </c>
      <c r="F40" s="101" t="s">
        <v>631</v>
      </c>
      <c r="G40" s="118" t="s">
        <v>938</v>
      </c>
      <c r="H40" s="101" t="s">
        <v>779</v>
      </c>
      <c r="I40" s="101" t="s">
        <v>797</v>
      </c>
      <c r="J40" s="101" t="s">
        <v>796</v>
      </c>
      <c r="K40" s="101" t="s">
        <v>795</v>
      </c>
      <c r="L40" s="101">
        <v>105.20344444444444</v>
      </c>
      <c r="M40" s="101">
        <v>-3.5167777777777776</v>
      </c>
      <c r="N40" s="101" t="s">
        <v>696</v>
      </c>
      <c r="O40" s="101">
        <v>522596</v>
      </c>
      <c r="P40" s="101">
        <v>9611283</v>
      </c>
      <c r="Q40" s="116" t="s">
        <v>794</v>
      </c>
      <c r="R40" s="118" t="s">
        <v>938</v>
      </c>
      <c r="S40" s="118" t="s">
        <v>938</v>
      </c>
      <c r="T40" s="118" t="s">
        <v>938</v>
      </c>
      <c r="U40" s="118" t="s">
        <v>938</v>
      </c>
      <c r="V40" s="101" t="s">
        <v>788</v>
      </c>
      <c r="W40" s="101" t="s">
        <v>758</v>
      </c>
    </row>
    <row r="41" spans="1:24" x14ac:dyDescent="0.2">
      <c r="A41" s="101" t="s">
        <v>703</v>
      </c>
      <c r="B41" s="120">
        <v>43746</v>
      </c>
      <c r="C41" s="121" t="s">
        <v>793</v>
      </c>
      <c r="D41" s="116">
        <v>4</v>
      </c>
      <c r="E41" s="116" t="s">
        <v>792</v>
      </c>
      <c r="F41" s="101" t="s">
        <v>610</v>
      </c>
      <c r="G41" s="118" t="s">
        <v>938</v>
      </c>
      <c r="H41" s="101" t="s">
        <v>779</v>
      </c>
      <c r="I41" s="118" t="s">
        <v>938</v>
      </c>
      <c r="J41" s="101" t="s">
        <v>791</v>
      </c>
      <c r="K41" s="101" t="s">
        <v>790</v>
      </c>
      <c r="L41" s="101">
        <v>105.34444444444443</v>
      </c>
      <c r="M41" s="101">
        <v>-3.8691666666666666</v>
      </c>
      <c r="N41" s="101" t="s">
        <v>696</v>
      </c>
      <c r="O41" s="101">
        <v>538241.5</v>
      </c>
      <c r="P41" s="101">
        <v>9572326.5999999996</v>
      </c>
      <c r="Q41" s="116" t="s">
        <v>789</v>
      </c>
      <c r="R41" s="118" t="s">
        <v>938</v>
      </c>
      <c r="S41" s="118" t="s">
        <v>938</v>
      </c>
      <c r="T41" s="118" t="s">
        <v>938</v>
      </c>
      <c r="U41" s="118" t="s">
        <v>938</v>
      </c>
      <c r="V41" s="101" t="s">
        <v>788</v>
      </c>
      <c r="W41" s="101" t="s">
        <v>758</v>
      </c>
    </row>
    <row r="42" spans="1:24" x14ac:dyDescent="0.2">
      <c r="A42" s="101" t="s">
        <v>703</v>
      </c>
      <c r="B42" s="120">
        <v>43747</v>
      </c>
      <c r="C42" s="121" t="s">
        <v>787</v>
      </c>
      <c r="D42" s="116">
        <v>5</v>
      </c>
      <c r="E42" s="116" t="s">
        <v>786</v>
      </c>
      <c r="F42" s="101" t="s">
        <v>631</v>
      </c>
      <c r="G42" s="118" t="s">
        <v>938</v>
      </c>
      <c r="H42" s="101" t="s">
        <v>779</v>
      </c>
      <c r="I42" s="101" t="s">
        <v>785</v>
      </c>
      <c r="J42" s="101" t="s">
        <v>784</v>
      </c>
      <c r="K42" s="101" t="s">
        <v>783</v>
      </c>
      <c r="L42" s="101">
        <v>105.20302147222222</v>
      </c>
      <c r="M42" s="101">
        <v>-3.5166062500000002</v>
      </c>
      <c r="N42" s="101" t="s">
        <v>696</v>
      </c>
      <c r="O42" s="101">
        <v>522549</v>
      </c>
      <c r="P42" s="101">
        <v>9611302</v>
      </c>
      <c r="Q42" s="116" t="s">
        <v>782</v>
      </c>
      <c r="R42" s="118" t="s">
        <v>938</v>
      </c>
      <c r="S42" s="118" t="s">
        <v>938</v>
      </c>
      <c r="T42" s="118" t="s">
        <v>938</v>
      </c>
      <c r="U42" s="118" t="s">
        <v>938</v>
      </c>
      <c r="V42" s="101" t="s">
        <v>775</v>
      </c>
      <c r="W42" s="101" t="s">
        <v>758</v>
      </c>
    </row>
    <row r="43" spans="1:24" x14ac:dyDescent="0.2">
      <c r="A43" s="101" t="s">
        <v>703</v>
      </c>
      <c r="B43" s="120">
        <v>43747</v>
      </c>
      <c r="C43" s="121" t="s">
        <v>781</v>
      </c>
      <c r="D43" s="116">
        <v>6</v>
      </c>
      <c r="E43" s="116" t="s">
        <v>780</v>
      </c>
      <c r="F43" s="101" t="s">
        <v>610</v>
      </c>
      <c r="G43" s="118" t="s">
        <v>938</v>
      </c>
      <c r="H43" s="101" t="s">
        <v>779</v>
      </c>
      <c r="I43" s="118" t="s">
        <v>938</v>
      </c>
      <c r="J43" s="101" t="s">
        <v>778</v>
      </c>
      <c r="K43" s="101" t="s">
        <v>777</v>
      </c>
      <c r="L43" s="101">
        <v>105.20345363888889</v>
      </c>
      <c r="M43" s="101">
        <v>-3.5166152222222222</v>
      </c>
      <c r="N43" s="101" t="s">
        <v>696</v>
      </c>
      <c r="O43" s="101">
        <v>522597</v>
      </c>
      <c r="P43" s="101">
        <v>9611301</v>
      </c>
      <c r="Q43" s="116" t="s">
        <v>776</v>
      </c>
      <c r="R43" s="118" t="s">
        <v>938</v>
      </c>
      <c r="S43" s="118" t="s">
        <v>938</v>
      </c>
      <c r="T43" s="118" t="s">
        <v>938</v>
      </c>
      <c r="U43" s="118" t="s">
        <v>938</v>
      </c>
      <c r="V43" s="101" t="s">
        <v>775</v>
      </c>
      <c r="W43" s="101" t="s">
        <v>758</v>
      </c>
    </row>
    <row r="44" spans="1:24" x14ac:dyDescent="0.2">
      <c r="A44" s="101" t="s">
        <v>703</v>
      </c>
      <c r="B44" s="120">
        <v>43748</v>
      </c>
      <c r="C44" s="121" t="s">
        <v>774</v>
      </c>
      <c r="D44" s="116">
        <v>7</v>
      </c>
      <c r="E44" s="116" t="s">
        <v>773</v>
      </c>
      <c r="F44" s="101" t="s">
        <v>701</v>
      </c>
      <c r="G44" s="118" t="s">
        <v>938</v>
      </c>
      <c r="H44" s="101" t="s">
        <v>700</v>
      </c>
      <c r="I44" s="101" t="s">
        <v>730</v>
      </c>
      <c r="J44" s="101" t="s">
        <v>767</v>
      </c>
      <c r="K44" s="101" t="s">
        <v>766</v>
      </c>
      <c r="L44" s="101">
        <v>105.22783333333334</v>
      </c>
      <c r="M44" s="101">
        <v>-3.5197777777777777</v>
      </c>
      <c r="N44" s="101" t="s">
        <v>696</v>
      </c>
      <c r="O44" s="101">
        <v>525304.69999999995</v>
      </c>
      <c r="P44" s="101">
        <v>9610950.8000000007</v>
      </c>
      <c r="Q44" s="116" t="s">
        <v>765</v>
      </c>
      <c r="R44" s="118" t="s">
        <v>938</v>
      </c>
      <c r="S44" s="118" t="s">
        <v>938</v>
      </c>
      <c r="T44" s="118" t="s">
        <v>938</v>
      </c>
      <c r="U44" s="118" t="s">
        <v>938</v>
      </c>
      <c r="V44" s="101" t="s">
        <v>759</v>
      </c>
      <c r="W44" s="101" t="s">
        <v>758</v>
      </c>
    </row>
    <row r="45" spans="1:24" x14ac:dyDescent="0.2">
      <c r="A45" s="101" t="s">
        <v>703</v>
      </c>
      <c r="B45" s="120">
        <v>43748</v>
      </c>
      <c r="C45" s="121" t="s">
        <v>772</v>
      </c>
      <c r="D45" s="116">
        <v>8</v>
      </c>
      <c r="E45" s="116" t="s">
        <v>771</v>
      </c>
      <c r="F45" s="101" t="s">
        <v>770</v>
      </c>
      <c r="G45" s="118" t="s">
        <v>938</v>
      </c>
      <c r="H45" s="101" t="s">
        <v>700</v>
      </c>
      <c r="I45" s="101" t="s">
        <v>730</v>
      </c>
      <c r="J45" s="101" t="s">
        <v>767</v>
      </c>
      <c r="K45" s="101" t="s">
        <v>766</v>
      </c>
      <c r="L45" s="101">
        <v>105.22783333333334</v>
      </c>
      <c r="M45" s="101">
        <v>-3.5197777777777777</v>
      </c>
      <c r="N45" s="101" t="s">
        <v>696</v>
      </c>
      <c r="O45" s="101">
        <v>525304.69999999995</v>
      </c>
      <c r="P45" s="101">
        <v>9610950.8000000007</v>
      </c>
      <c r="Q45" s="116" t="s">
        <v>765</v>
      </c>
      <c r="R45" s="118" t="s">
        <v>938</v>
      </c>
      <c r="S45" s="118" t="s">
        <v>938</v>
      </c>
      <c r="T45" s="118" t="s">
        <v>938</v>
      </c>
      <c r="U45" s="118" t="s">
        <v>938</v>
      </c>
      <c r="V45" s="101" t="s">
        <v>759</v>
      </c>
      <c r="W45" s="101" t="s">
        <v>758</v>
      </c>
    </row>
    <row r="46" spans="1:24" x14ac:dyDescent="0.2">
      <c r="A46" s="101" t="s">
        <v>703</v>
      </c>
      <c r="B46" s="120">
        <v>43748</v>
      </c>
      <c r="C46" s="121" t="s">
        <v>769</v>
      </c>
      <c r="D46" s="116">
        <v>9</v>
      </c>
      <c r="E46" s="116" t="s">
        <v>768</v>
      </c>
      <c r="F46" s="101" t="s">
        <v>707</v>
      </c>
      <c r="G46" s="118" t="s">
        <v>938</v>
      </c>
      <c r="H46" s="101" t="s">
        <v>700</v>
      </c>
      <c r="I46" s="101" t="s">
        <v>730</v>
      </c>
      <c r="J46" s="101" t="s">
        <v>767</v>
      </c>
      <c r="K46" s="101" t="s">
        <v>766</v>
      </c>
      <c r="L46" s="101">
        <v>105.22783333333334</v>
      </c>
      <c r="M46" s="101">
        <v>-3.5197777777777777</v>
      </c>
      <c r="N46" s="101" t="s">
        <v>696</v>
      </c>
      <c r="O46" s="101">
        <v>525304.69999999995</v>
      </c>
      <c r="P46" s="101">
        <v>9610950.8000000007</v>
      </c>
      <c r="Q46" s="116" t="s">
        <v>765</v>
      </c>
      <c r="R46" s="118" t="s">
        <v>938</v>
      </c>
      <c r="S46" s="118" t="s">
        <v>938</v>
      </c>
      <c r="T46" s="118" t="s">
        <v>938</v>
      </c>
      <c r="U46" s="118" t="s">
        <v>938</v>
      </c>
      <c r="V46" s="101" t="s">
        <v>759</v>
      </c>
      <c r="W46" s="101" t="s">
        <v>758</v>
      </c>
    </row>
    <row r="47" spans="1:24" x14ac:dyDescent="0.2">
      <c r="A47" s="101" t="s">
        <v>703</v>
      </c>
      <c r="B47" s="120">
        <v>43748</v>
      </c>
      <c r="C47" s="121" t="s">
        <v>764</v>
      </c>
      <c r="D47" s="116">
        <v>10</v>
      </c>
      <c r="E47" s="116" t="s">
        <v>763</v>
      </c>
      <c r="F47" s="101" t="s">
        <v>610</v>
      </c>
      <c r="G47" s="118" t="s">
        <v>938</v>
      </c>
      <c r="H47" s="101" t="s">
        <v>700</v>
      </c>
      <c r="I47" s="118" t="s">
        <v>938</v>
      </c>
      <c r="J47" s="101" t="s">
        <v>762</v>
      </c>
      <c r="K47" s="101" t="s">
        <v>761</v>
      </c>
      <c r="L47" s="101">
        <v>105.22816666666667</v>
      </c>
      <c r="M47" s="101">
        <v>-3.5192777777777775</v>
      </c>
      <c r="N47" s="101" t="s">
        <v>696</v>
      </c>
      <c r="O47" s="101">
        <v>525341.69999999995</v>
      </c>
      <c r="P47" s="101">
        <v>9611006.0999999996</v>
      </c>
      <c r="Q47" s="116" t="s">
        <v>760</v>
      </c>
      <c r="R47" s="118" t="s">
        <v>938</v>
      </c>
      <c r="S47" s="118" t="s">
        <v>938</v>
      </c>
      <c r="T47" s="118" t="s">
        <v>938</v>
      </c>
      <c r="U47" s="118" t="s">
        <v>938</v>
      </c>
      <c r="V47" s="101" t="s">
        <v>759</v>
      </c>
      <c r="W47" s="101" t="s">
        <v>758</v>
      </c>
    </row>
    <row r="48" spans="1:24" x14ac:dyDescent="0.2">
      <c r="A48" s="101" t="s">
        <v>703</v>
      </c>
      <c r="B48" s="120">
        <v>43749</v>
      </c>
      <c r="C48" s="121" t="s">
        <v>756</v>
      </c>
      <c r="D48" s="116">
        <v>11</v>
      </c>
      <c r="E48" s="116" t="s">
        <v>757</v>
      </c>
      <c r="F48" s="101" t="s">
        <v>701</v>
      </c>
      <c r="G48" s="118" t="s">
        <v>938</v>
      </c>
      <c r="H48" s="101" t="s">
        <v>737</v>
      </c>
      <c r="I48" s="101" t="s">
        <v>743</v>
      </c>
      <c r="J48" s="101" t="s">
        <v>753</v>
      </c>
      <c r="K48" s="101" t="s">
        <v>752</v>
      </c>
      <c r="L48" s="101">
        <v>104.96569444444445</v>
      </c>
      <c r="M48" s="101">
        <v>-3.5135000000000001</v>
      </c>
      <c r="N48" s="101" t="s">
        <v>696</v>
      </c>
      <c r="O48" s="101">
        <v>496189.8</v>
      </c>
      <c r="P48" s="101">
        <v>9611647.6999999993</v>
      </c>
      <c r="Q48" s="116" t="s">
        <v>751</v>
      </c>
      <c r="R48" s="118" t="s">
        <v>938</v>
      </c>
      <c r="S48" s="118" t="s">
        <v>938</v>
      </c>
      <c r="T48" s="118" t="s">
        <v>938</v>
      </c>
      <c r="U48" s="118" t="s">
        <v>938</v>
      </c>
      <c r="V48" s="101" t="s">
        <v>733</v>
      </c>
      <c r="W48" s="101" t="s">
        <v>732</v>
      </c>
    </row>
    <row r="49" spans="1:24" x14ac:dyDescent="0.2">
      <c r="A49" s="101" t="s">
        <v>703</v>
      </c>
      <c r="B49" s="120">
        <v>43749</v>
      </c>
      <c r="C49" s="121" t="s">
        <v>756</v>
      </c>
      <c r="D49" s="116">
        <v>12</v>
      </c>
      <c r="E49" s="116" t="s">
        <v>755</v>
      </c>
      <c r="F49" s="101" t="s">
        <v>754</v>
      </c>
      <c r="G49" s="118" t="s">
        <v>938</v>
      </c>
      <c r="H49" s="101" t="s">
        <v>737</v>
      </c>
      <c r="I49" s="101" t="s">
        <v>743</v>
      </c>
      <c r="J49" s="101" t="s">
        <v>753</v>
      </c>
      <c r="K49" s="101" t="s">
        <v>752</v>
      </c>
      <c r="L49" s="101">
        <v>104.96569444444445</v>
      </c>
      <c r="M49" s="101">
        <v>-3.5135000000000001</v>
      </c>
      <c r="N49" s="101" t="s">
        <v>696</v>
      </c>
      <c r="O49" s="101">
        <v>496189.8</v>
      </c>
      <c r="P49" s="101">
        <v>9611647.6999999993</v>
      </c>
      <c r="Q49" s="116" t="s">
        <v>751</v>
      </c>
      <c r="R49" s="118" t="s">
        <v>938</v>
      </c>
      <c r="S49" s="118" t="s">
        <v>938</v>
      </c>
      <c r="T49" s="118" t="s">
        <v>938</v>
      </c>
      <c r="U49" s="118" t="s">
        <v>938</v>
      </c>
      <c r="V49" s="101" t="s">
        <v>733</v>
      </c>
      <c r="W49" s="101" t="s">
        <v>732</v>
      </c>
    </row>
    <row r="50" spans="1:24" x14ac:dyDescent="0.2">
      <c r="A50" s="101" t="s">
        <v>703</v>
      </c>
      <c r="B50" s="120">
        <v>43749</v>
      </c>
      <c r="C50" s="121" t="s">
        <v>750</v>
      </c>
      <c r="D50" s="116">
        <v>13</v>
      </c>
      <c r="E50" s="116" t="s">
        <v>749</v>
      </c>
      <c r="F50" s="101" t="s">
        <v>610</v>
      </c>
      <c r="G50" s="118" t="s">
        <v>938</v>
      </c>
      <c r="H50" s="101" t="s">
        <v>737</v>
      </c>
      <c r="I50" s="118" t="s">
        <v>938</v>
      </c>
      <c r="J50" s="101" t="s">
        <v>748</v>
      </c>
      <c r="K50" s="101" t="s">
        <v>747</v>
      </c>
      <c r="L50" s="101">
        <v>104.9671388888889</v>
      </c>
      <c r="M50" s="101">
        <v>-3.5148055555555557</v>
      </c>
      <c r="N50" s="101" t="s">
        <v>696</v>
      </c>
      <c r="O50" s="101">
        <v>496350.2</v>
      </c>
      <c r="P50" s="101">
        <v>9611503.4000000004</v>
      </c>
      <c r="Q50" s="116" t="s">
        <v>746</v>
      </c>
      <c r="R50" s="118" t="s">
        <v>938</v>
      </c>
      <c r="S50" s="118" t="s">
        <v>938</v>
      </c>
      <c r="T50" s="118" t="s">
        <v>938</v>
      </c>
      <c r="U50" s="118" t="s">
        <v>938</v>
      </c>
      <c r="V50" s="101" t="s">
        <v>733</v>
      </c>
      <c r="W50" s="101" t="s">
        <v>732</v>
      </c>
    </row>
    <row r="51" spans="1:24" x14ac:dyDescent="0.2">
      <c r="A51" s="101" t="s">
        <v>703</v>
      </c>
      <c r="B51" s="120">
        <v>43749</v>
      </c>
      <c r="C51" s="121" t="s">
        <v>745</v>
      </c>
      <c r="D51" s="116">
        <v>14</v>
      </c>
      <c r="E51" s="116" t="s">
        <v>744</v>
      </c>
      <c r="F51" s="101" t="s">
        <v>631</v>
      </c>
      <c r="G51" s="118" t="s">
        <v>938</v>
      </c>
      <c r="H51" s="101" t="s">
        <v>737</v>
      </c>
      <c r="I51" s="101" t="s">
        <v>743</v>
      </c>
      <c r="J51" s="101" t="s">
        <v>742</v>
      </c>
      <c r="K51" s="101" t="s">
        <v>741</v>
      </c>
      <c r="L51" s="101">
        <v>104.96300000000001</v>
      </c>
      <c r="M51" s="101">
        <v>-3.5114444444444444</v>
      </c>
      <c r="N51" s="101" t="s">
        <v>696</v>
      </c>
      <c r="O51" s="101">
        <v>495890.5</v>
      </c>
      <c r="P51" s="101">
        <v>9611874.9000000004</v>
      </c>
      <c r="Q51" s="116" t="s">
        <v>740</v>
      </c>
      <c r="R51" s="118" t="s">
        <v>938</v>
      </c>
      <c r="S51" s="118" t="s">
        <v>938</v>
      </c>
      <c r="T51" s="118" t="s">
        <v>938</v>
      </c>
      <c r="U51" s="118" t="s">
        <v>938</v>
      </c>
      <c r="V51" s="101" t="s">
        <v>733</v>
      </c>
      <c r="W51" s="101" t="s">
        <v>732</v>
      </c>
    </row>
    <row r="52" spans="1:24" x14ac:dyDescent="0.2">
      <c r="A52" s="101" t="s">
        <v>703</v>
      </c>
      <c r="B52" s="120">
        <v>43749</v>
      </c>
      <c r="C52" s="121" t="s">
        <v>739</v>
      </c>
      <c r="D52" s="116">
        <v>15</v>
      </c>
      <c r="E52" s="116" t="s">
        <v>738</v>
      </c>
      <c r="F52" s="101" t="s">
        <v>610</v>
      </c>
      <c r="G52" s="118" t="s">
        <v>938</v>
      </c>
      <c r="H52" s="101" t="s">
        <v>737</v>
      </c>
      <c r="I52" s="118" t="s">
        <v>938</v>
      </c>
      <c r="J52" s="101" t="s">
        <v>736</v>
      </c>
      <c r="K52" s="101" t="s">
        <v>735</v>
      </c>
      <c r="L52" s="101">
        <v>104.97247222222222</v>
      </c>
      <c r="M52" s="101">
        <v>-3.5197222222222222</v>
      </c>
      <c r="N52" s="101" t="s">
        <v>696</v>
      </c>
      <c r="O52" s="101">
        <v>496942.6</v>
      </c>
      <c r="P52" s="101">
        <v>9610960</v>
      </c>
      <c r="Q52" s="116" t="s">
        <v>734</v>
      </c>
      <c r="R52" s="118" t="s">
        <v>938</v>
      </c>
      <c r="S52" s="118" t="s">
        <v>938</v>
      </c>
      <c r="T52" s="118" t="s">
        <v>938</v>
      </c>
      <c r="U52" s="118" t="s">
        <v>938</v>
      </c>
      <c r="V52" s="101" t="s">
        <v>733</v>
      </c>
      <c r="W52" s="101" t="s">
        <v>732</v>
      </c>
    </row>
    <row r="53" spans="1:24" x14ac:dyDescent="0.2">
      <c r="A53" s="101" t="s">
        <v>703</v>
      </c>
      <c r="B53" s="120">
        <v>43778</v>
      </c>
      <c r="C53" s="121">
        <v>0.74375000000000002</v>
      </c>
      <c r="D53" s="116">
        <v>16</v>
      </c>
      <c r="E53" s="116" t="s">
        <v>731</v>
      </c>
      <c r="F53" s="101" t="s">
        <v>701</v>
      </c>
      <c r="G53" s="118" t="s">
        <v>938</v>
      </c>
      <c r="H53" s="101" t="s">
        <v>700</v>
      </c>
      <c r="I53" s="101" t="s">
        <v>730</v>
      </c>
      <c r="J53" s="101" t="s">
        <v>725</v>
      </c>
      <c r="K53" s="101" t="s">
        <v>729</v>
      </c>
      <c r="L53" s="101">
        <v>105.22877777777778</v>
      </c>
      <c r="M53" s="101">
        <v>-3.5191666666666666</v>
      </c>
      <c r="N53" s="101" t="s">
        <v>696</v>
      </c>
      <c r="O53" s="101">
        <v>525409.6</v>
      </c>
      <c r="P53" s="101">
        <v>9611018.3000000007</v>
      </c>
      <c r="Q53" s="116" t="s">
        <v>728</v>
      </c>
      <c r="R53" s="118" t="s">
        <v>938</v>
      </c>
      <c r="S53" s="118" t="s">
        <v>938</v>
      </c>
      <c r="T53" s="118" t="s">
        <v>938</v>
      </c>
      <c r="U53" s="118" t="s">
        <v>938</v>
      </c>
      <c r="V53" s="101" t="s">
        <v>722</v>
      </c>
      <c r="W53" s="101" t="s">
        <v>713</v>
      </c>
      <c r="X53" s="101" t="s">
        <v>727</v>
      </c>
    </row>
    <row r="54" spans="1:24" x14ac:dyDescent="0.2">
      <c r="A54" s="101" t="s">
        <v>703</v>
      </c>
      <c r="B54" s="120">
        <v>43778</v>
      </c>
      <c r="C54" s="121">
        <v>0.74861111111111101</v>
      </c>
      <c r="D54" s="116">
        <v>17</v>
      </c>
      <c r="E54" s="116" t="s">
        <v>726</v>
      </c>
      <c r="F54" s="101" t="s">
        <v>610</v>
      </c>
      <c r="G54" s="118" t="s">
        <v>938</v>
      </c>
      <c r="H54" s="101" t="s">
        <v>700</v>
      </c>
      <c r="I54" s="118" t="s">
        <v>938</v>
      </c>
      <c r="J54" s="101" t="s">
        <v>725</v>
      </c>
      <c r="K54" s="101" t="s">
        <v>724</v>
      </c>
      <c r="L54" s="101">
        <v>105.22877777777778</v>
      </c>
      <c r="M54" s="101">
        <v>-3.5191666666666666</v>
      </c>
      <c r="N54" s="101" t="s">
        <v>696</v>
      </c>
      <c r="O54" s="101">
        <v>525409.6</v>
      </c>
      <c r="P54" s="101">
        <v>9611018.3000000007</v>
      </c>
      <c r="Q54" s="116" t="s">
        <v>723</v>
      </c>
      <c r="R54" s="118" t="s">
        <v>938</v>
      </c>
      <c r="S54" s="118" t="s">
        <v>938</v>
      </c>
      <c r="T54" s="118" t="s">
        <v>938</v>
      </c>
      <c r="U54" s="118" t="s">
        <v>938</v>
      </c>
      <c r="V54" s="101" t="s">
        <v>722</v>
      </c>
      <c r="W54" s="101" t="s">
        <v>713</v>
      </c>
      <c r="X54" s="101" t="s">
        <v>721</v>
      </c>
    </row>
    <row r="55" spans="1:24" x14ac:dyDescent="0.2">
      <c r="A55" s="101" t="s">
        <v>703</v>
      </c>
      <c r="B55" s="120">
        <v>43779</v>
      </c>
      <c r="C55" s="121">
        <v>0.46875</v>
      </c>
      <c r="D55" s="116">
        <v>18</v>
      </c>
      <c r="E55" s="116" t="s">
        <v>720</v>
      </c>
      <c r="F55" s="101" t="s">
        <v>701</v>
      </c>
      <c r="G55" s="118" t="s">
        <v>938</v>
      </c>
      <c r="H55" s="101" t="s">
        <v>700</v>
      </c>
      <c r="I55" s="101" t="s">
        <v>718</v>
      </c>
      <c r="J55" s="101" t="s">
        <v>717</v>
      </c>
      <c r="K55" s="101" t="s">
        <v>705</v>
      </c>
      <c r="L55" s="101">
        <v>105.37344444444444</v>
      </c>
      <c r="M55" s="101">
        <v>-3.8738333333333332</v>
      </c>
      <c r="N55" s="101" t="s">
        <v>696</v>
      </c>
      <c r="O55" s="101">
        <v>541461</v>
      </c>
      <c r="P55" s="101">
        <v>9571809.3000000007</v>
      </c>
      <c r="Q55" s="116" t="s">
        <v>716</v>
      </c>
      <c r="R55" s="118" t="s">
        <v>938</v>
      </c>
      <c r="S55" s="118" t="s">
        <v>938</v>
      </c>
      <c r="T55" s="118" t="s">
        <v>938</v>
      </c>
      <c r="U55" s="118" t="s">
        <v>938</v>
      </c>
      <c r="V55" s="101" t="s">
        <v>694</v>
      </c>
      <c r="W55" s="101" t="s">
        <v>713</v>
      </c>
      <c r="X55" s="101" t="s">
        <v>712</v>
      </c>
    </row>
    <row r="56" spans="1:24" x14ac:dyDescent="0.2">
      <c r="A56" s="101" t="s">
        <v>703</v>
      </c>
      <c r="B56" s="120">
        <v>43779</v>
      </c>
      <c r="C56" s="121">
        <v>0.47222222222222227</v>
      </c>
      <c r="D56" s="116">
        <v>19</v>
      </c>
      <c r="E56" s="116" t="s">
        <v>719</v>
      </c>
      <c r="F56" s="101" t="s">
        <v>709</v>
      </c>
      <c r="G56" s="118" t="s">
        <v>938</v>
      </c>
      <c r="H56" s="101" t="s">
        <v>700</v>
      </c>
      <c r="I56" s="101" t="s">
        <v>718</v>
      </c>
      <c r="J56" s="101" t="s">
        <v>717</v>
      </c>
      <c r="K56" s="101" t="s">
        <v>705</v>
      </c>
      <c r="L56" s="101">
        <v>105.37344444444444</v>
      </c>
      <c r="M56" s="101">
        <v>-3.8738333333333332</v>
      </c>
      <c r="N56" s="101" t="s">
        <v>696</v>
      </c>
      <c r="O56" s="101">
        <v>541461</v>
      </c>
      <c r="P56" s="101">
        <v>9571809.3000000007</v>
      </c>
      <c r="Q56" s="116" t="s">
        <v>716</v>
      </c>
      <c r="R56" s="118" t="s">
        <v>938</v>
      </c>
      <c r="S56" s="118" t="s">
        <v>938</v>
      </c>
      <c r="T56" s="118" t="s">
        <v>938</v>
      </c>
      <c r="U56" s="118" t="s">
        <v>938</v>
      </c>
      <c r="V56" s="101" t="s">
        <v>694</v>
      </c>
      <c r="W56" s="101" t="s">
        <v>713</v>
      </c>
      <c r="X56" s="101" t="s">
        <v>712</v>
      </c>
    </row>
    <row r="57" spans="1:24" x14ac:dyDescent="0.2">
      <c r="A57" s="101" t="s">
        <v>703</v>
      </c>
      <c r="B57" s="120">
        <v>43779</v>
      </c>
      <c r="C57" s="121">
        <v>0.4826388888888889</v>
      </c>
      <c r="D57" s="116">
        <v>20</v>
      </c>
      <c r="E57" s="116" t="s">
        <v>715</v>
      </c>
      <c r="F57" s="101" t="s">
        <v>610</v>
      </c>
      <c r="G57" s="118" t="s">
        <v>938</v>
      </c>
      <c r="H57" s="101" t="s">
        <v>700</v>
      </c>
      <c r="I57" s="118" t="s">
        <v>938</v>
      </c>
      <c r="J57" s="101" t="s">
        <v>706</v>
      </c>
      <c r="K57" s="101" t="s">
        <v>705</v>
      </c>
      <c r="L57" s="101">
        <v>105.38894444444443</v>
      </c>
      <c r="M57" s="101">
        <v>-3.8738333333333332</v>
      </c>
      <c r="N57" s="101" t="s">
        <v>696</v>
      </c>
      <c r="O57" s="101">
        <v>543181.9</v>
      </c>
      <c r="P57" s="101">
        <v>9571808.5999999996</v>
      </c>
      <c r="Q57" s="116" t="s">
        <v>714</v>
      </c>
      <c r="R57" s="118" t="s">
        <v>938</v>
      </c>
      <c r="S57" s="118" t="s">
        <v>938</v>
      </c>
      <c r="T57" s="118" t="s">
        <v>938</v>
      </c>
      <c r="U57" s="118" t="s">
        <v>938</v>
      </c>
      <c r="V57" s="101" t="s">
        <v>694</v>
      </c>
      <c r="W57" s="101" t="s">
        <v>713</v>
      </c>
      <c r="X57" s="101" t="s">
        <v>712</v>
      </c>
    </row>
    <row r="58" spans="1:24" x14ac:dyDescent="0.2">
      <c r="A58" s="101" t="s">
        <v>703</v>
      </c>
      <c r="B58" s="120">
        <v>43781</v>
      </c>
      <c r="C58" s="121">
        <v>0.58472222222222225</v>
      </c>
      <c r="D58" s="116">
        <v>21</v>
      </c>
      <c r="E58" s="116" t="s">
        <v>711</v>
      </c>
      <c r="F58" s="101" t="s">
        <v>701</v>
      </c>
      <c r="G58" s="118" t="s">
        <v>938</v>
      </c>
      <c r="H58" s="101" t="s">
        <v>700</v>
      </c>
      <c r="I58" s="101" t="s">
        <v>699</v>
      </c>
      <c r="J58" s="101" t="s">
        <v>706</v>
      </c>
      <c r="K58" s="101" t="s">
        <v>705</v>
      </c>
      <c r="L58" s="101">
        <v>105.38894444444443</v>
      </c>
      <c r="M58" s="101">
        <v>-3.8738333333333332</v>
      </c>
      <c r="N58" s="101" t="s">
        <v>696</v>
      </c>
      <c r="O58" s="101">
        <v>543181.9</v>
      </c>
      <c r="P58" s="101">
        <v>9571808.5999999996</v>
      </c>
      <c r="Q58" s="116" t="s">
        <v>704</v>
      </c>
      <c r="R58" s="118" t="s">
        <v>938</v>
      </c>
      <c r="S58" s="118" t="s">
        <v>938</v>
      </c>
      <c r="T58" s="118" t="s">
        <v>938</v>
      </c>
      <c r="U58" s="118" t="s">
        <v>938</v>
      </c>
      <c r="V58" s="101" t="s">
        <v>694</v>
      </c>
      <c r="W58" s="101" t="s">
        <v>693</v>
      </c>
      <c r="X58" s="101" t="s">
        <v>692</v>
      </c>
    </row>
    <row r="59" spans="1:24" x14ac:dyDescent="0.2">
      <c r="A59" s="101" t="s">
        <v>703</v>
      </c>
      <c r="B59" s="120">
        <v>43781</v>
      </c>
      <c r="C59" s="121">
        <v>0.58611111111111114</v>
      </c>
      <c r="D59" s="116">
        <v>22</v>
      </c>
      <c r="E59" s="116" t="s">
        <v>710</v>
      </c>
      <c r="F59" s="101" t="s">
        <v>709</v>
      </c>
      <c r="G59" s="118" t="s">
        <v>938</v>
      </c>
      <c r="H59" s="101" t="s">
        <v>700</v>
      </c>
      <c r="I59" s="101" t="s">
        <v>699</v>
      </c>
      <c r="J59" s="101" t="s">
        <v>706</v>
      </c>
      <c r="K59" s="101" t="s">
        <v>705</v>
      </c>
      <c r="L59" s="101">
        <v>105.38894444444443</v>
      </c>
      <c r="M59" s="101">
        <v>-3.8738333333333332</v>
      </c>
      <c r="N59" s="101" t="s">
        <v>696</v>
      </c>
      <c r="O59" s="101">
        <v>543181.9</v>
      </c>
      <c r="P59" s="101">
        <v>9571808.5999999996</v>
      </c>
      <c r="Q59" s="116" t="s">
        <v>704</v>
      </c>
      <c r="R59" s="118" t="s">
        <v>938</v>
      </c>
      <c r="S59" s="118" t="s">
        <v>938</v>
      </c>
      <c r="T59" s="118" t="s">
        <v>938</v>
      </c>
      <c r="U59" s="118" t="s">
        <v>938</v>
      </c>
      <c r="V59" s="101" t="s">
        <v>694</v>
      </c>
      <c r="W59" s="101" t="s">
        <v>693</v>
      </c>
      <c r="X59" s="101" t="s">
        <v>692</v>
      </c>
    </row>
    <row r="60" spans="1:24" x14ac:dyDescent="0.2">
      <c r="A60" s="101" t="s">
        <v>703</v>
      </c>
      <c r="B60" s="120">
        <v>43781</v>
      </c>
      <c r="C60" s="121">
        <v>0.58750000000000002</v>
      </c>
      <c r="D60" s="116">
        <v>23</v>
      </c>
      <c r="E60" s="116" t="s">
        <v>708</v>
      </c>
      <c r="F60" s="101" t="s">
        <v>707</v>
      </c>
      <c r="G60" s="118" t="s">
        <v>938</v>
      </c>
      <c r="H60" s="101" t="s">
        <v>700</v>
      </c>
      <c r="I60" s="101" t="s">
        <v>699</v>
      </c>
      <c r="J60" s="101" t="s">
        <v>706</v>
      </c>
      <c r="K60" s="101" t="s">
        <v>705</v>
      </c>
      <c r="L60" s="101">
        <v>105.38894444444443</v>
      </c>
      <c r="M60" s="101">
        <v>-3.8738333333333332</v>
      </c>
      <c r="N60" s="101" t="s">
        <v>696</v>
      </c>
      <c r="O60" s="101">
        <v>543181.9</v>
      </c>
      <c r="P60" s="101">
        <v>9571808.5999999996</v>
      </c>
      <c r="Q60" s="116" t="s">
        <v>704</v>
      </c>
      <c r="R60" s="118" t="s">
        <v>938</v>
      </c>
      <c r="S60" s="118" t="s">
        <v>938</v>
      </c>
      <c r="T60" s="118" t="s">
        <v>938</v>
      </c>
      <c r="U60" s="118" t="s">
        <v>938</v>
      </c>
      <c r="V60" s="101" t="s">
        <v>694</v>
      </c>
      <c r="W60" s="101" t="s">
        <v>693</v>
      </c>
      <c r="X60" s="101" t="s">
        <v>692</v>
      </c>
    </row>
    <row r="61" spans="1:24" x14ac:dyDescent="0.2">
      <c r="A61" s="101" t="s">
        <v>703</v>
      </c>
      <c r="B61" s="120">
        <v>43781</v>
      </c>
      <c r="C61" s="121">
        <v>0.58888888888888891</v>
      </c>
      <c r="D61" s="116">
        <v>24</v>
      </c>
      <c r="E61" s="116" t="s">
        <v>702</v>
      </c>
      <c r="F61" s="101" t="s">
        <v>701</v>
      </c>
      <c r="G61" s="118" t="s">
        <v>938</v>
      </c>
      <c r="H61" s="101" t="s">
        <v>700</v>
      </c>
      <c r="I61" s="101" t="s">
        <v>699</v>
      </c>
      <c r="J61" s="101" t="s">
        <v>698</v>
      </c>
      <c r="K61" s="101" t="s">
        <v>697</v>
      </c>
      <c r="L61" s="101">
        <v>105.22794444444445</v>
      </c>
      <c r="M61" s="101">
        <v>-3.5221944444444442</v>
      </c>
      <c r="N61" s="101" t="s">
        <v>696</v>
      </c>
      <c r="O61" s="101">
        <v>525317</v>
      </c>
      <c r="P61" s="101">
        <v>9610683.6999999993</v>
      </c>
      <c r="Q61" s="116" t="s">
        <v>695</v>
      </c>
      <c r="R61" s="118" t="s">
        <v>938</v>
      </c>
      <c r="S61" s="118" t="s">
        <v>938</v>
      </c>
      <c r="T61" s="118" t="s">
        <v>938</v>
      </c>
      <c r="U61" s="118" t="s">
        <v>938</v>
      </c>
      <c r="V61" s="101" t="s">
        <v>694</v>
      </c>
      <c r="W61" s="101" t="s">
        <v>693</v>
      </c>
      <c r="X61" s="101" t="s">
        <v>692</v>
      </c>
    </row>
    <row r="62" spans="1:24" x14ac:dyDescent="0.2">
      <c r="A62" s="101" t="s">
        <v>573</v>
      </c>
      <c r="B62" s="120">
        <v>43751</v>
      </c>
      <c r="C62" s="121" t="s">
        <v>691</v>
      </c>
      <c r="D62" s="116">
        <v>1</v>
      </c>
      <c r="E62" s="116" t="s">
        <v>690</v>
      </c>
      <c r="F62" s="101" t="s">
        <v>631</v>
      </c>
      <c r="G62" s="101" t="s">
        <v>609</v>
      </c>
      <c r="H62" s="101" t="s">
        <v>685</v>
      </c>
      <c r="I62" s="101" t="s">
        <v>630</v>
      </c>
      <c r="J62" s="101" t="s">
        <v>689</v>
      </c>
      <c r="K62" s="101" t="s">
        <v>688</v>
      </c>
      <c r="L62" s="101">
        <v>114.60218999999999</v>
      </c>
      <c r="M62" s="101">
        <v>-2.2333699999999999</v>
      </c>
      <c r="N62" s="101" t="s">
        <v>564</v>
      </c>
      <c r="O62" s="101">
        <v>233307</v>
      </c>
      <c r="P62" s="101">
        <v>9752927</v>
      </c>
      <c r="Q62" s="116" t="s">
        <v>687</v>
      </c>
      <c r="R62" s="118" t="s">
        <v>938</v>
      </c>
      <c r="S62" s="118" t="s">
        <v>938</v>
      </c>
      <c r="T62" s="118" t="s">
        <v>938</v>
      </c>
      <c r="U62" s="118" t="s">
        <v>938</v>
      </c>
      <c r="V62" s="101" t="s">
        <v>681</v>
      </c>
      <c r="W62" s="101" t="s">
        <v>639</v>
      </c>
    </row>
    <row r="63" spans="1:24" x14ac:dyDescent="0.2">
      <c r="A63" s="101" t="s">
        <v>573</v>
      </c>
      <c r="B63" s="120">
        <v>43751</v>
      </c>
      <c r="C63" s="121" t="s">
        <v>572</v>
      </c>
      <c r="D63" s="116">
        <v>2</v>
      </c>
      <c r="E63" s="116" t="s">
        <v>686</v>
      </c>
      <c r="F63" s="101" t="s">
        <v>610</v>
      </c>
      <c r="G63" s="118" t="s">
        <v>938</v>
      </c>
      <c r="H63" s="101" t="s">
        <v>685</v>
      </c>
      <c r="I63" s="101" t="s">
        <v>623</v>
      </c>
      <c r="J63" s="101" t="s">
        <v>684</v>
      </c>
      <c r="K63" s="101" t="s">
        <v>683</v>
      </c>
      <c r="L63" s="101">
        <v>114.60045</v>
      </c>
      <c r="M63" s="101">
        <v>-2.2328899999999998</v>
      </c>
      <c r="N63" s="101" t="s">
        <v>564</v>
      </c>
      <c r="O63" s="101">
        <v>233113</v>
      </c>
      <c r="P63" s="101">
        <v>9752979</v>
      </c>
      <c r="Q63" s="116" t="s">
        <v>682</v>
      </c>
      <c r="R63" s="118" t="s">
        <v>938</v>
      </c>
      <c r="S63" s="118" t="s">
        <v>938</v>
      </c>
      <c r="T63" s="118" t="s">
        <v>938</v>
      </c>
      <c r="U63" s="118" t="s">
        <v>938</v>
      </c>
      <c r="V63" s="101" t="s">
        <v>681</v>
      </c>
      <c r="W63" s="101" t="s">
        <v>639</v>
      </c>
    </row>
    <row r="64" spans="1:24" x14ac:dyDescent="0.2">
      <c r="A64" s="101" t="s">
        <v>573</v>
      </c>
      <c r="B64" s="120">
        <v>43751</v>
      </c>
      <c r="C64" s="121" t="s">
        <v>680</v>
      </c>
      <c r="D64" s="116">
        <v>3</v>
      </c>
      <c r="E64" s="116" t="s">
        <v>679</v>
      </c>
      <c r="F64" s="101" t="s">
        <v>631</v>
      </c>
      <c r="G64" s="101" t="s">
        <v>609</v>
      </c>
      <c r="H64" s="101" t="s">
        <v>658</v>
      </c>
      <c r="I64" s="101" t="s">
        <v>630</v>
      </c>
      <c r="J64" s="101" t="s">
        <v>678</v>
      </c>
      <c r="K64" s="101" t="s">
        <v>677</v>
      </c>
      <c r="L64" s="101">
        <v>114.56001999999999</v>
      </c>
      <c r="M64" s="101">
        <v>-2.3094600000000001</v>
      </c>
      <c r="N64" s="101" t="s">
        <v>564</v>
      </c>
      <c r="O64" s="101">
        <v>228628</v>
      </c>
      <c r="P64" s="101">
        <v>9744501</v>
      </c>
      <c r="Q64" s="116" t="s">
        <v>676</v>
      </c>
      <c r="R64" s="118" t="s">
        <v>938</v>
      </c>
      <c r="S64" s="118" t="s">
        <v>938</v>
      </c>
      <c r="T64" s="118" t="s">
        <v>938</v>
      </c>
      <c r="U64" s="118" t="s">
        <v>938</v>
      </c>
      <c r="V64" s="101" t="s">
        <v>619</v>
      </c>
      <c r="W64" s="101" t="s">
        <v>618</v>
      </c>
    </row>
    <row r="65" spans="1:23" x14ac:dyDescent="0.2">
      <c r="A65" s="101" t="s">
        <v>573</v>
      </c>
      <c r="B65" s="120">
        <v>43751</v>
      </c>
      <c r="C65" s="121" t="s">
        <v>675</v>
      </c>
      <c r="D65" s="116">
        <v>4</v>
      </c>
      <c r="E65" s="116" t="s">
        <v>674</v>
      </c>
      <c r="F65" s="101" t="s">
        <v>610</v>
      </c>
      <c r="G65" s="118" t="s">
        <v>938</v>
      </c>
      <c r="H65" s="101" t="s">
        <v>658</v>
      </c>
      <c r="I65" s="101" t="s">
        <v>623</v>
      </c>
      <c r="J65" s="101" t="s">
        <v>673</v>
      </c>
      <c r="K65" s="101" t="s">
        <v>672</v>
      </c>
      <c r="L65" s="101">
        <v>114.55929999999999</v>
      </c>
      <c r="M65" s="101">
        <v>-2.3085499999999999</v>
      </c>
      <c r="N65" s="101" t="s">
        <v>564</v>
      </c>
      <c r="O65" s="101">
        <v>228548</v>
      </c>
      <c r="P65" s="101">
        <v>9744602</v>
      </c>
      <c r="Q65" s="116" t="s">
        <v>671</v>
      </c>
      <c r="R65" s="118" t="s">
        <v>938</v>
      </c>
      <c r="S65" s="118" t="s">
        <v>938</v>
      </c>
      <c r="T65" s="118" t="s">
        <v>938</v>
      </c>
      <c r="U65" s="118" t="s">
        <v>938</v>
      </c>
      <c r="V65" s="101" t="s">
        <v>619</v>
      </c>
      <c r="W65" s="101" t="s">
        <v>618</v>
      </c>
    </row>
    <row r="66" spans="1:23" x14ac:dyDescent="0.2">
      <c r="A66" s="101" t="s">
        <v>573</v>
      </c>
      <c r="B66" s="120">
        <v>43752</v>
      </c>
      <c r="C66" s="121" t="s">
        <v>670</v>
      </c>
      <c r="D66" s="116">
        <v>5</v>
      </c>
      <c r="E66" s="116" t="s">
        <v>669</v>
      </c>
      <c r="F66" s="101" t="s">
        <v>631</v>
      </c>
      <c r="G66" s="101" t="s">
        <v>603</v>
      </c>
      <c r="H66" s="101" t="s">
        <v>658</v>
      </c>
      <c r="I66" s="101" t="s">
        <v>630</v>
      </c>
      <c r="J66" s="101" t="s">
        <v>668</v>
      </c>
      <c r="K66" s="101" t="s">
        <v>667</v>
      </c>
      <c r="L66" s="101">
        <v>114.55920999999999</v>
      </c>
      <c r="M66" s="101">
        <v>-2.3092000000000001</v>
      </c>
      <c r="N66" s="101" t="s">
        <v>564</v>
      </c>
      <c r="O66" s="101">
        <v>228538</v>
      </c>
      <c r="P66" s="101">
        <v>9744530</v>
      </c>
      <c r="Q66" s="116" t="s">
        <v>666</v>
      </c>
      <c r="R66" s="118" t="s">
        <v>938</v>
      </c>
      <c r="S66" s="118" t="s">
        <v>938</v>
      </c>
      <c r="T66" s="118" t="s">
        <v>938</v>
      </c>
      <c r="U66" s="118" t="s">
        <v>938</v>
      </c>
      <c r="V66" s="101" t="s">
        <v>619</v>
      </c>
      <c r="W66" s="101" t="s">
        <v>618</v>
      </c>
    </row>
    <row r="67" spans="1:23" x14ac:dyDescent="0.2">
      <c r="A67" s="101" t="s">
        <v>573</v>
      </c>
      <c r="B67" s="120">
        <v>43752</v>
      </c>
      <c r="C67" s="121" t="s">
        <v>665</v>
      </c>
      <c r="D67" s="116">
        <v>6</v>
      </c>
      <c r="E67" s="116" t="s">
        <v>664</v>
      </c>
      <c r="F67" s="101" t="s">
        <v>631</v>
      </c>
      <c r="G67" s="101" t="s">
        <v>596</v>
      </c>
      <c r="H67" s="101" t="s">
        <v>658</v>
      </c>
      <c r="I67" s="101" t="s">
        <v>630</v>
      </c>
      <c r="J67" s="101" t="s">
        <v>663</v>
      </c>
      <c r="K67" s="101" t="s">
        <v>662</v>
      </c>
      <c r="L67" s="101">
        <v>114.55889999999999</v>
      </c>
      <c r="M67" s="101">
        <v>-2.3096700000000001</v>
      </c>
      <c r="N67" s="101" t="s">
        <v>564</v>
      </c>
      <c r="O67" s="101">
        <v>228503</v>
      </c>
      <c r="P67" s="101">
        <v>9744478</v>
      </c>
      <c r="Q67" s="116" t="s">
        <v>661</v>
      </c>
      <c r="R67" s="118" t="s">
        <v>938</v>
      </c>
      <c r="S67" s="118" t="s">
        <v>938</v>
      </c>
      <c r="T67" s="118" t="s">
        <v>938</v>
      </c>
      <c r="U67" s="118" t="s">
        <v>938</v>
      </c>
      <c r="V67" s="101" t="s">
        <v>619</v>
      </c>
      <c r="W67" s="101" t="s">
        <v>618</v>
      </c>
    </row>
    <row r="68" spans="1:23" x14ac:dyDescent="0.2">
      <c r="A68" s="101" t="s">
        <v>573</v>
      </c>
      <c r="B68" s="120">
        <v>43752</v>
      </c>
      <c r="C68" s="121" t="s">
        <v>660</v>
      </c>
      <c r="D68" s="116">
        <v>7</v>
      </c>
      <c r="E68" s="116" t="s">
        <v>659</v>
      </c>
      <c r="F68" s="101" t="s">
        <v>631</v>
      </c>
      <c r="G68" s="101" t="s">
        <v>588</v>
      </c>
      <c r="H68" s="101" t="s">
        <v>658</v>
      </c>
      <c r="I68" s="101" t="s">
        <v>630</v>
      </c>
      <c r="J68" s="101" t="s">
        <v>657</v>
      </c>
      <c r="K68" s="101" t="s">
        <v>656</v>
      </c>
      <c r="L68" s="101">
        <v>114.56332</v>
      </c>
      <c r="M68" s="101">
        <v>-2.3292199999999998</v>
      </c>
      <c r="N68" s="101" t="s">
        <v>564</v>
      </c>
      <c r="O68" s="101">
        <v>228999</v>
      </c>
      <c r="P68" s="101">
        <v>9742316</v>
      </c>
      <c r="Q68" s="116" t="s">
        <v>655</v>
      </c>
      <c r="R68" s="118" t="s">
        <v>938</v>
      </c>
      <c r="S68" s="118" t="s">
        <v>938</v>
      </c>
      <c r="T68" s="118" t="s">
        <v>938</v>
      </c>
      <c r="U68" s="118" t="s">
        <v>938</v>
      </c>
      <c r="V68" s="101" t="s">
        <v>619</v>
      </c>
      <c r="W68" s="101" t="s">
        <v>618</v>
      </c>
    </row>
    <row r="69" spans="1:23" x14ac:dyDescent="0.2">
      <c r="A69" s="101" t="s">
        <v>573</v>
      </c>
      <c r="B69" s="120">
        <v>43752</v>
      </c>
      <c r="C69" s="121" t="s">
        <v>654</v>
      </c>
      <c r="D69" s="116">
        <v>8</v>
      </c>
      <c r="E69" s="116" t="s">
        <v>653</v>
      </c>
      <c r="F69" s="101" t="s">
        <v>631</v>
      </c>
      <c r="G69" s="101" t="s">
        <v>609</v>
      </c>
      <c r="H69" s="101" t="s">
        <v>624</v>
      </c>
      <c r="I69" s="101" t="s">
        <v>630</v>
      </c>
      <c r="J69" s="101" t="s">
        <v>652</v>
      </c>
      <c r="K69" s="101" t="s">
        <v>651</v>
      </c>
      <c r="L69" s="101">
        <v>114.56468</v>
      </c>
      <c r="M69" s="101">
        <v>-2.33473</v>
      </c>
      <c r="N69" s="101" t="s">
        <v>564</v>
      </c>
      <c r="O69" s="101">
        <v>229152</v>
      </c>
      <c r="P69" s="101">
        <v>9741706</v>
      </c>
      <c r="Q69" s="116" t="s">
        <v>650</v>
      </c>
      <c r="R69" s="118" t="s">
        <v>938</v>
      </c>
      <c r="S69" s="118" t="s">
        <v>938</v>
      </c>
      <c r="T69" s="118" t="s">
        <v>938</v>
      </c>
      <c r="U69" s="118" t="s">
        <v>938</v>
      </c>
      <c r="V69" s="101" t="s">
        <v>619</v>
      </c>
      <c r="W69" s="101" t="s">
        <v>639</v>
      </c>
    </row>
    <row r="70" spans="1:23" x14ac:dyDescent="0.2">
      <c r="A70" s="101" t="s">
        <v>573</v>
      </c>
      <c r="B70" s="120">
        <v>43753</v>
      </c>
      <c r="C70" s="121" t="s">
        <v>649</v>
      </c>
      <c r="D70" s="116">
        <v>9</v>
      </c>
      <c r="E70" s="116" t="s">
        <v>648</v>
      </c>
      <c r="F70" s="101" t="s">
        <v>631</v>
      </c>
      <c r="G70" s="101" t="s">
        <v>603</v>
      </c>
      <c r="H70" s="101" t="s">
        <v>624</v>
      </c>
      <c r="I70" s="101" t="s">
        <v>630</v>
      </c>
      <c r="J70" s="101" t="s">
        <v>647</v>
      </c>
      <c r="K70" s="101" t="s">
        <v>646</v>
      </c>
      <c r="L70" s="101">
        <v>114.56498999999999</v>
      </c>
      <c r="M70" s="101">
        <v>-2.3346</v>
      </c>
      <c r="N70" s="101" t="s">
        <v>564</v>
      </c>
      <c r="O70" s="101">
        <v>229186</v>
      </c>
      <c r="P70" s="101">
        <v>9741721</v>
      </c>
      <c r="Q70" s="116" t="s">
        <v>645</v>
      </c>
      <c r="R70" s="118" t="s">
        <v>938</v>
      </c>
      <c r="S70" s="118" t="s">
        <v>938</v>
      </c>
      <c r="T70" s="118" t="s">
        <v>938</v>
      </c>
      <c r="U70" s="118" t="s">
        <v>938</v>
      </c>
      <c r="V70" s="101" t="s">
        <v>619</v>
      </c>
      <c r="W70" s="101" t="s">
        <v>639</v>
      </c>
    </row>
    <row r="71" spans="1:23" x14ac:dyDescent="0.2">
      <c r="A71" s="101" t="s">
        <v>573</v>
      </c>
      <c r="B71" s="120">
        <v>43753</v>
      </c>
      <c r="C71" s="121" t="s">
        <v>644</v>
      </c>
      <c r="D71" s="116">
        <v>10</v>
      </c>
      <c r="E71" s="116" t="s">
        <v>643</v>
      </c>
      <c r="F71" s="101" t="s">
        <v>610</v>
      </c>
      <c r="G71" s="118" t="s">
        <v>938</v>
      </c>
      <c r="H71" s="101" t="s">
        <v>624</v>
      </c>
      <c r="I71" s="101" t="s">
        <v>623</v>
      </c>
      <c r="J71" s="101" t="s">
        <v>642</v>
      </c>
      <c r="K71" s="101" t="s">
        <v>641</v>
      </c>
      <c r="L71" s="101">
        <v>114.56534000000001</v>
      </c>
      <c r="M71" s="101">
        <v>-2.3328199999999999</v>
      </c>
      <c r="N71" s="101" t="s">
        <v>564</v>
      </c>
      <c r="O71" s="101">
        <v>229224</v>
      </c>
      <c r="P71" s="101">
        <v>9741918</v>
      </c>
      <c r="Q71" s="116" t="s">
        <v>640</v>
      </c>
      <c r="R71" s="118" t="s">
        <v>938</v>
      </c>
      <c r="S71" s="118" t="s">
        <v>938</v>
      </c>
      <c r="T71" s="118" t="s">
        <v>938</v>
      </c>
      <c r="U71" s="118" t="s">
        <v>938</v>
      </c>
      <c r="V71" s="101" t="s">
        <v>619</v>
      </c>
      <c r="W71" s="101" t="s">
        <v>639</v>
      </c>
    </row>
    <row r="72" spans="1:23" x14ac:dyDescent="0.2">
      <c r="A72" s="101" t="s">
        <v>573</v>
      </c>
      <c r="B72" s="120">
        <v>43753</v>
      </c>
      <c r="C72" s="121" t="s">
        <v>638</v>
      </c>
      <c r="D72" s="116">
        <v>11</v>
      </c>
      <c r="E72" s="116" t="s">
        <v>637</v>
      </c>
      <c r="F72" s="101" t="s">
        <v>631</v>
      </c>
      <c r="G72" s="101" t="s">
        <v>609</v>
      </c>
      <c r="H72" s="101" t="s">
        <v>624</v>
      </c>
      <c r="I72" s="101" t="s">
        <v>630</v>
      </c>
      <c r="J72" s="101" t="s">
        <v>636</v>
      </c>
      <c r="K72" s="101" t="s">
        <v>635</v>
      </c>
      <c r="L72" s="101">
        <v>114.56785000000001</v>
      </c>
      <c r="M72" s="101">
        <v>-2.3498999999999999</v>
      </c>
      <c r="N72" s="101" t="s">
        <v>564</v>
      </c>
      <c r="O72" s="101">
        <v>229507</v>
      </c>
      <c r="P72" s="101">
        <v>9740029</v>
      </c>
      <c r="Q72" s="116" t="s">
        <v>634</v>
      </c>
      <c r="R72" s="118" t="s">
        <v>938</v>
      </c>
      <c r="S72" s="118" t="s">
        <v>938</v>
      </c>
      <c r="T72" s="118" t="s">
        <v>938</v>
      </c>
      <c r="U72" s="118" t="s">
        <v>938</v>
      </c>
      <c r="V72" s="101" t="s">
        <v>619</v>
      </c>
      <c r="W72" s="101" t="s">
        <v>618</v>
      </c>
    </row>
    <row r="73" spans="1:23" x14ac:dyDescent="0.2">
      <c r="A73" s="101" t="s">
        <v>573</v>
      </c>
      <c r="B73" s="120">
        <v>43750</v>
      </c>
      <c r="C73" s="121" t="s">
        <v>633</v>
      </c>
      <c r="D73" s="116">
        <v>12</v>
      </c>
      <c r="E73" s="116" t="s">
        <v>632</v>
      </c>
      <c r="F73" s="101" t="s">
        <v>631</v>
      </c>
      <c r="G73" s="101" t="s">
        <v>603</v>
      </c>
      <c r="H73" s="101" t="s">
        <v>624</v>
      </c>
      <c r="I73" s="101" t="s">
        <v>630</v>
      </c>
      <c r="J73" s="101" t="s">
        <v>629</v>
      </c>
      <c r="K73" s="101" t="s">
        <v>628</v>
      </c>
      <c r="L73" s="101">
        <v>114.56744999999999</v>
      </c>
      <c r="M73" s="101">
        <v>-2.3345699999999998</v>
      </c>
      <c r="N73" s="101" t="s">
        <v>564</v>
      </c>
      <c r="O73" s="101">
        <v>229460</v>
      </c>
      <c r="P73" s="101">
        <v>9741724</v>
      </c>
      <c r="Q73" s="116" t="s">
        <v>627</v>
      </c>
      <c r="R73" s="118" t="s">
        <v>938</v>
      </c>
      <c r="S73" s="118" t="s">
        <v>938</v>
      </c>
      <c r="T73" s="118" t="s">
        <v>938</v>
      </c>
      <c r="U73" s="118" t="s">
        <v>938</v>
      </c>
      <c r="V73" s="101" t="s">
        <v>619</v>
      </c>
      <c r="W73" s="101" t="s">
        <v>618</v>
      </c>
    </row>
    <row r="74" spans="1:23" x14ac:dyDescent="0.2">
      <c r="A74" s="101" t="s">
        <v>573</v>
      </c>
      <c r="B74" s="120">
        <v>43750</v>
      </c>
      <c r="C74" s="121" t="s">
        <v>626</v>
      </c>
      <c r="D74" s="116">
        <v>13</v>
      </c>
      <c r="E74" s="116" t="s">
        <v>625</v>
      </c>
      <c r="F74" s="101" t="s">
        <v>610</v>
      </c>
      <c r="G74" s="118" t="s">
        <v>938</v>
      </c>
      <c r="H74" s="101" t="s">
        <v>624</v>
      </c>
      <c r="I74" s="101" t="s">
        <v>623</v>
      </c>
      <c r="J74" s="101" t="s">
        <v>622</v>
      </c>
      <c r="K74" s="101" t="s">
        <v>621</v>
      </c>
      <c r="L74" s="101">
        <v>114.56502999999999</v>
      </c>
      <c r="M74" s="101">
        <v>-2.3345600000000002</v>
      </c>
      <c r="N74" s="101" t="s">
        <v>564</v>
      </c>
      <c r="O74" s="101">
        <v>229190</v>
      </c>
      <c r="P74" s="101">
        <v>9741725</v>
      </c>
      <c r="Q74" s="116" t="s">
        <v>620</v>
      </c>
      <c r="R74" s="118" t="s">
        <v>938</v>
      </c>
      <c r="S74" s="118" t="s">
        <v>938</v>
      </c>
      <c r="T74" s="118" t="s">
        <v>938</v>
      </c>
      <c r="U74" s="118" t="s">
        <v>938</v>
      </c>
      <c r="V74" s="101" t="s">
        <v>619</v>
      </c>
      <c r="W74" s="101" t="s">
        <v>618</v>
      </c>
    </row>
    <row r="75" spans="1:23" x14ac:dyDescent="0.2">
      <c r="A75" s="101" t="s">
        <v>573</v>
      </c>
      <c r="B75" s="120">
        <v>43767</v>
      </c>
      <c r="C75" s="121" t="s">
        <v>617</v>
      </c>
      <c r="D75" s="116">
        <v>14</v>
      </c>
      <c r="E75" s="116" t="s">
        <v>616</v>
      </c>
      <c r="F75" s="101" t="s">
        <v>574</v>
      </c>
      <c r="G75" s="101" t="s">
        <v>609</v>
      </c>
      <c r="H75" s="101" t="s">
        <v>568</v>
      </c>
      <c r="I75" s="101" t="s">
        <v>567</v>
      </c>
      <c r="J75" s="101" t="s">
        <v>615</v>
      </c>
      <c r="K75" s="101" t="s">
        <v>614</v>
      </c>
      <c r="L75" s="101">
        <v>114.55893</v>
      </c>
      <c r="M75" s="101">
        <v>-2.2766899999999999</v>
      </c>
      <c r="N75" s="101" t="s">
        <v>564</v>
      </c>
      <c r="O75" s="101">
        <v>228501</v>
      </c>
      <c r="P75" s="101">
        <v>9748126</v>
      </c>
      <c r="Q75" s="116" t="s">
        <v>613</v>
      </c>
      <c r="R75" s="118" t="s">
        <v>938</v>
      </c>
      <c r="S75" s="118" t="s">
        <v>938</v>
      </c>
      <c r="T75" s="118" t="s">
        <v>938</v>
      </c>
      <c r="U75" s="118" t="s">
        <v>938</v>
      </c>
      <c r="V75" s="101" t="s">
        <v>562</v>
      </c>
      <c r="W75" s="101" t="s">
        <v>561</v>
      </c>
    </row>
    <row r="76" spans="1:23" x14ac:dyDescent="0.2">
      <c r="A76" s="101" t="s">
        <v>573</v>
      </c>
      <c r="B76" s="120">
        <v>43767</v>
      </c>
      <c r="C76" s="121" t="s">
        <v>612</v>
      </c>
      <c r="D76" s="116">
        <v>15</v>
      </c>
      <c r="E76" s="116" t="s">
        <v>611</v>
      </c>
      <c r="F76" s="101" t="s">
        <v>610</v>
      </c>
      <c r="G76" s="101" t="s">
        <v>609</v>
      </c>
      <c r="H76" s="101" t="s">
        <v>568</v>
      </c>
      <c r="I76" s="118" t="s">
        <v>938</v>
      </c>
      <c r="J76" s="101" t="s">
        <v>608</v>
      </c>
      <c r="K76" s="101" t="s">
        <v>607</v>
      </c>
      <c r="L76" s="101">
        <v>114.55819</v>
      </c>
      <c r="M76" s="101">
        <v>-2.2768700000000002</v>
      </c>
      <c r="N76" s="101" t="s">
        <v>564</v>
      </c>
      <c r="O76" s="101">
        <v>228418</v>
      </c>
      <c r="P76" s="101">
        <v>9748106</v>
      </c>
      <c r="Q76" s="116" t="s">
        <v>606</v>
      </c>
      <c r="R76" s="118" t="s">
        <v>938</v>
      </c>
      <c r="S76" s="118" t="s">
        <v>938</v>
      </c>
      <c r="T76" s="118" t="s">
        <v>938</v>
      </c>
      <c r="U76" s="118" t="s">
        <v>938</v>
      </c>
      <c r="V76" s="101" t="s">
        <v>562</v>
      </c>
      <c r="W76" s="101" t="s">
        <v>561</v>
      </c>
    </row>
    <row r="77" spans="1:23" x14ac:dyDescent="0.2">
      <c r="A77" s="101" t="s">
        <v>573</v>
      </c>
      <c r="B77" s="120">
        <v>43768</v>
      </c>
      <c r="C77" s="121" t="s">
        <v>605</v>
      </c>
      <c r="D77" s="116">
        <v>16</v>
      </c>
      <c r="E77" s="116" t="s">
        <v>604</v>
      </c>
      <c r="F77" s="101" t="s">
        <v>597</v>
      </c>
      <c r="G77" s="101" t="s">
        <v>603</v>
      </c>
      <c r="H77" s="101" t="s">
        <v>568</v>
      </c>
      <c r="I77" s="101" t="s">
        <v>567</v>
      </c>
      <c r="J77" s="101" t="s">
        <v>602</v>
      </c>
      <c r="K77" s="101" t="s">
        <v>601</v>
      </c>
      <c r="L77" s="101">
        <v>114.55882</v>
      </c>
      <c r="M77" s="101">
        <v>-2.2669299999999999</v>
      </c>
      <c r="N77" s="101" t="s">
        <v>564</v>
      </c>
      <c r="O77" s="101">
        <v>228486</v>
      </c>
      <c r="P77" s="101">
        <v>9749206</v>
      </c>
      <c r="Q77" s="116" t="s">
        <v>600</v>
      </c>
      <c r="R77" s="118" t="s">
        <v>938</v>
      </c>
      <c r="S77" s="118" t="s">
        <v>938</v>
      </c>
      <c r="T77" s="118" t="s">
        <v>938</v>
      </c>
      <c r="U77" s="118" t="s">
        <v>938</v>
      </c>
      <c r="V77" s="101" t="s">
        <v>562</v>
      </c>
      <c r="W77" s="101" t="s">
        <v>561</v>
      </c>
    </row>
    <row r="78" spans="1:23" x14ac:dyDescent="0.2">
      <c r="A78" s="101" t="s">
        <v>573</v>
      </c>
      <c r="B78" s="120">
        <v>43768</v>
      </c>
      <c r="C78" s="121" t="s">
        <v>599</v>
      </c>
      <c r="D78" s="116">
        <v>17</v>
      </c>
      <c r="E78" s="116" t="s">
        <v>598</v>
      </c>
      <c r="F78" s="101" t="s">
        <v>597</v>
      </c>
      <c r="G78" s="101" t="s">
        <v>596</v>
      </c>
      <c r="H78" s="101" t="s">
        <v>568</v>
      </c>
      <c r="I78" s="101" t="s">
        <v>567</v>
      </c>
      <c r="J78" s="101" t="s">
        <v>595</v>
      </c>
      <c r="K78" s="101" t="s">
        <v>594</v>
      </c>
      <c r="L78" s="101">
        <v>114.55878</v>
      </c>
      <c r="M78" s="101">
        <v>-2.2666900000000001</v>
      </c>
      <c r="N78" s="101" t="s">
        <v>564</v>
      </c>
      <c r="O78" s="101">
        <v>228482</v>
      </c>
      <c r="P78" s="101">
        <v>9749232</v>
      </c>
      <c r="Q78" s="116" t="s">
        <v>593</v>
      </c>
      <c r="R78" s="118" t="s">
        <v>938</v>
      </c>
      <c r="S78" s="118" t="s">
        <v>938</v>
      </c>
      <c r="T78" s="118" t="s">
        <v>938</v>
      </c>
      <c r="U78" s="118" t="s">
        <v>938</v>
      </c>
      <c r="V78" s="101" t="s">
        <v>562</v>
      </c>
      <c r="W78" s="101" t="s">
        <v>561</v>
      </c>
    </row>
    <row r="79" spans="1:23" x14ac:dyDescent="0.2">
      <c r="A79" s="101" t="s">
        <v>573</v>
      </c>
      <c r="B79" s="120">
        <v>43768</v>
      </c>
      <c r="C79" s="121" t="s">
        <v>592</v>
      </c>
      <c r="D79" s="116">
        <v>18</v>
      </c>
      <c r="E79" s="116" t="s">
        <v>591</v>
      </c>
      <c r="F79" s="101" t="s">
        <v>574</v>
      </c>
      <c r="G79" s="101" t="s">
        <v>588</v>
      </c>
      <c r="H79" s="101" t="s">
        <v>568</v>
      </c>
      <c r="I79" s="101" t="s">
        <v>567</v>
      </c>
      <c r="J79" s="101" t="s">
        <v>587</v>
      </c>
      <c r="K79" s="101" t="s">
        <v>586</v>
      </c>
      <c r="L79" s="101">
        <v>114.55864</v>
      </c>
      <c r="M79" s="101">
        <v>-2.2665500000000001</v>
      </c>
      <c r="N79" s="101" t="s">
        <v>564</v>
      </c>
      <c r="O79" s="101">
        <v>228466</v>
      </c>
      <c r="P79" s="101">
        <v>9749248</v>
      </c>
      <c r="Q79" s="116" t="s">
        <v>585</v>
      </c>
      <c r="R79" s="118" t="s">
        <v>938</v>
      </c>
      <c r="S79" s="118" t="s">
        <v>938</v>
      </c>
      <c r="T79" s="118" t="s">
        <v>938</v>
      </c>
      <c r="U79" s="118" t="s">
        <v>938</v>
      </c>
      <c r="V79" s="101" t="s">
        <v>562</v>
      </c>
      <c r="W79" s="101" t="s">
        <v>561</v>
      </c>
    </row>
    <row r="80" spans="1:23" x14ac:dyDescent="0.2">
      <c r="A80" s="101" t="s">
        <v>573</v>
      </c>
      <c r="B80" s="120">
        <v>43768</v>
      </c>
      <c r="C80" s="121" t="s">
        <v>590</v>
      </c>
      <c r="D80" s="116">
        <v>19</v>
      </c>
      <c r="E80" s="116" t="s">
        <v>589</v>
      </c>
      <c r="F80" s="101" t="s">
        <v>570</v>
      </c>
      <c r="G80" s="101" t="s">
        <v>588</v>
      </c>
      <c r="H80" s="101" t="s">
        <v>568</v>
      </c>
      <c r="I80" s="101" t="s">
        <v>567</v>
      </c>
      <c r="J80" s="101" t="s">
        <v>587</v>
      </c>
      <c r="K80" s="101" t="s">
        <v>586</v>
      </c>
      <c r="L80" s="101">
        <v>114.55864</v>
      </c>
      <c r="M80" s="101">
        <v>-2.2665500000000001</v>
      </c>
      <c r="N80" s="101" t="s">
        <v>564</v>
      </c>
      <c r="O80" s="101">
        <v>228466</v>
      </c>
      <c r="P80" s="101">
        <v>9749248</v>
      </c>
      <c r="Q80" s="116" t="s">
        <v>585</v>
      </c>
      <c r="R80" s="118" t="s">
        <v>938</v>
      </c>
      <c r="S80" s="118" t="s">
        <v>938</v>
      </c>
      <c r="T80" s="118" t="s">
        <v>938</v>
      </c>
      <c r="U80" s="118" t="s">
        <v>938</v>
      </c>
      <c r="V80" s="101" t="s">
        <v>562</v>
      </c>
      <c r="W80" s="101" t="s">
        <v>561</v>
      </c>
    </row>
    <row r="81" spans="1:23" x14ac:dyDescent="0.2">
      <c r="A81" s="101" t="s">
        <v>573</v>
      </c>
      <c r="B81" s="120">
        <v>43768</v>
      </c>
      <c r="C81" s="121" t="s">
        <v>584</v>
      </c>
      <c r="D81" s="116">
        <v>20</v>
      </c>
      <c r="E81" s="116" t="s">
        <v>583</v>
      </c>
      <c r="F81" s="101" t="s">
        <v>574</v>
      </c>
      <c r="G81" s="101" t="s">
        <v>580</v>
      </c>
      <c r="H81" s="101" t="s">
        <v>568</v>
      </c>
      <c r="I81" s="101" t="s">
        <v>567</v>
      </c>
      <c r="J81" s="101" t="s">
        <v>579</v>
      </c>
      <c r="K81" s="101" t="s">
        <v>578</v>
      </c>
      <c r="L81" s="101">
        <v>114.55859</v>
      </c>
      <c r="M81" s="101">
        <v>-2.2661199999999999</v>
      </c>
      <c r="N81" s="101" t="s">
        <v>564</v>
      </c>
      <c r="O81" s="101">
        <v>228461</v>
      </c>
      <c r="P81" s="101">
        <v>9749296</v>
      </c>
      <c r="Q81" s="116" t="s">
        <v>577</v>
      </c>
      <c r="R81" s="118" t="s">
        <v>938</v>
      </c>
      <c r="S81" s="118" t="s">
        <v>938</v>
      </c>
      <c r="T81" s="118" t="s">
        <v>938</v>
      </c>
      <c r="U81" s="118" t="s">
        <v>938</v>
      </c>
      <c r="V81" s="101" t="s">
        <v>562</v>
      </c>
      <c r="W81" s="101" t="s">
        <v>561</v>
      </c>
    </row>
    <row r="82" spans="1:23" x14ac:dyDescent="0.2">
      <c r="A82" s="101" t="s">
        <v>573</v>
      </c>
      <c r="B82" s="120">
        <v>43768</v>
      </c>
      <c r="C82" s="121" t="s">
        <v>582</v>
      </c>
      <c r="D82" s="116">
        <v>21</v>
      </c>
      <c r="E82" s="116" t="s">
        <v>581</v>
      </c>
      <c r="F82" s="101" t="s">
        <v>570</v>
      </c>
      <c r="G82" s="101" t="s">
        <v>580</v>
      </c>
      <c r="H82" s="101" t="s">
        <v>568</v>
      </c>
      <c r="I82" s="101" t="s">
        <v>567</v>
      </c>
      <c r="J82" s="101" t="s">
        <v>579</v>
      </c>
      <c r="K82" s="101" t="s">
        <v>578</v>
      </c>
      <c r="L82" s="101">
        <v>114.55859</v>
      </c>
      <c r="M82" s="101">
        <v>-2.2661199999999999</v>
      </c>
      <c r="N82" s="101" t="s">
        <v>564</v>
      </c>
      <c r="O82" s="101">
        <v>228461</v>
      </c>
      <c r="P82" s="101">
        <v>9749296</v>
      </c>
      <c r="Q82" s="116" t="s">
        <v>577</v>
      </c>
      <c r="R82" s="118" t="s">
        <v>938</v>
      </c>
      <c r="S82" s="118" t="s">
        <v>938</v>
      </c>
      <c r="T82" s="118" t="s">
        <v>938</v>
      </c>
      <c r="U82" s="118" t="s">
        <v>938</v>
      </c>
      <c r="V82" s="101" t="s">
        <v>562</v>
      </c>
      <c r="W82" s="101" t="s">
        <v>561</v>
      </c>
    </row>
    <row r="83" spans="1:23" x14ac:dyDescent="0.2">
      <c r="A83" s="101" t="s">
        <v>573</v>
      </c>
      <c r="B83" s="120">
        <v>43771</v>
      </c>
      <c r="C83" s="121" t="s">
        <v>576</v>
      </c>
      <c r="D83" s="116">
        <v>22</v>
      </c>
      <c r="E83" s="116" t="s">
        <v>575</v>
      </c>
      <c r="F83" s="101" t="s">
        <v>574</v>
      </c>
      <c r="G83" s="101" t="s">
        <v>569</v>
      </c>
      <c r="H83" s="101" t="s">
        <v>568</v>
      </c>
      <c r="I83" s="101" t="s">
        <v>567</v>
      </c>
      <c r="J83" s="101" t="s">
        <v>566</v>
      </c>
      <c r="K83" s="101" t="s">
        <v>565</v>
      </c>
      <c r="L83" s="101">
        <v>114.55983999999999</v>
      </c>
      <c r="M83" s="101">
        <v>-2.2646999999999999</v>
      </c>
      <c r="N83" s="101" t="s">
        <v>564</v>
      </c>
      <c r="O83" s="101">
        <v>228600</v>
      </c>
      <c r="P83" s="101">
        <v>9749453</v>
      </c>
      <c r="Q83" s="116" t="s">
        <v>563</v>
      </c>
      <c r="R83" s="118" t="s">
        <v>938</v>
      </c>
      <c r="S83" s="118" t="s">
        <v>938</v>
      </c>
      <c r="T83" s="118" t="s">
        <v>938</v>
      </c>
      <c r="U83" s="118" t="s">
        <v>938</v>
      </c>
      <c r="V83" s="101" t="s">
        <v>562</v>
      </c>
      <c r="W83" s="101" t="s">
        <v>561</v>
      </c>
    </row>
    <row r="84" spans="1:23" x14ac:dyDescent="0.2">
      <c r="A84" s="101" t="s">
        <v>573</v>
      </c>
      <c r="B84" s="120">
        <v>43771</v>
      </c>
      <c r="C84" s="121" t="s">
        <v>572</v>
      </c>
      <c r="D84" s="116">
        <v>23</v>
      </c>
      <c r="E84" s="116" t="s">
        <v>571</v>
      </c>
      <c r="F84" s="101" t="s">
        <v>570</v>
      </c>
      <c r="G84" s="101" t="s">
        <v>569</v>
      </c>
      <c r="H84" s="101" t="s">
        <v>568</v>
      </c>
      <c r="I84" s="101" t="s">
        <v>567</v>
      </c>
      <c r="J84" s="101" t="s">
        <v>566</v>
      </c>
      <c r="K84" s="101" t="s">
        <v>565</v>
      </c>
      <c r="L84" s="101">
        <v>114.55983999999999</v>
      </c>
      <c r="M84" s="101">
        <v>-2.2646999999999999</v>
      </c>
      <c r="N84" s="101" t="s">
        <v>564</v>
      </c>
      <c r="O84" s="101">
        <v>228600</v>
      </c>
      <c r="P84" s="101">
        <v>9749453</v>
      </c>
      <c r="Q84" s="116" t="s">
        <v>563</v>
      </c>
      <c r="R84" s="118" t="s">
        <v>938</v>
      </c>
      <c r="S84" s="118" t="s">
        <v>938</v>
      </c>
      <c r="T84" s="118" t="s">
        <v>938</v>
      </c>
      <c r="U84" s="118" t="s">
        <v>938</v>
      </c>
      <c r="V84" s="101" t="s">
        <v>562</v>
      </c>
      <c r="W84" s="101" t="s">
        <v>561</v>
      </c>
    </row>
  </sheetData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86"/>
  <sheetViews>
    <sheetView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R83" sqref="R83"/>
    </sheetView>
  </sheetViews>
  <sheetFormatPr defaultRowHeight="15" x14ac:dyDescent="0.25"/>
  <cols>
    <col min="2" max="2" width="19.85546875" customWidth="1"/>
    <col min="3" max="3" width="7.7109375" customWidth="1"/>
    <col min="4" max="4" width="7.7109375" style="22" customWidth="1"/>
    <col min="5" max="5" width="7.7109375" customWidth="1"/>
    <col min="6" max="6" width="8.5703125" style="22" customWidth="1"/>
    <col min="7" max="7" width="7.7109375" customWidth="1"/>
    <col min="8" max="8" width="7.7109375" style="22" customWidth="1"/>
    <col min="9" max="9" width="7.7109375" customWidth="1"/>
    <col min="10" max="10" width="7.7109375" style="22" customWidth="1"/>
    <col min="11" max="12" width="7.7109375" customWidth="1"/>
    <col min="17" max="17" width="9.7109375" style="90" customWidth="1"/>
  </cols>
  <sheetData>
    <row r="1" spans="1:32" x14ac:dyDescent="0.25">
      <c r="A1" s="3" t="s">
        <v>551</v>
      </c>
      <c r="B1" s="3"/>
      <c r="C1" s="3"/>
      <c r="D1" s="31"/>
      <c r="E1" s="3"/>
      <c r="F1" s="31"/>
      <c r="G1" s="3"/>
      <c r="H1" s="31"/>
      <c r="I1" s="3"/>
      <c r="J1" s="31"/>
      <c r="K1" s="3"/>
      <c r="L1" s="3"/>
      <c r="O1" s="3"/>
      <c r="P1" s="94"/>
    </row>
    <row r="2" spans="1:32" x14ac:dyDescent="0.25">
      <c r="B2" s="2" t="s">
        <v>19</v>
      </c>
      <c r="C2" s="130" t="s">
        <v>429</v>
      </c>
      <c r="D2" s="130"/>
      <c r="E2" s="130" t="s">
        <v>428</v>
      </c>
      <c r="F2" s="130"/>
      <c r="G2" s="130" t="s">
        <v>431</v>
      </c>
      <c r="H2" s="130"/>
      <c r="I2" s="130" t="s">
        <v>430</v>
      </c>
      <c r="J2" s="130"/>
      <c r="K2" s="130" t="s">
        <v>432</v>
      </c>
      <c r="L2" s="130"/>
      <c r="M2" s="130" t="s">
        <v>18</v>
      </c>
      <c r="N2" s="130"/>
      <c r="P2" s="2"/>
    </row>
    <row r="3" spans="1:32" x14ac:dyDescent="0.25">
      <c r="B3" s="2" t="s">
        <v>9</v>
      </c>
      <c r="C3" s="127" t="s">
        <v>5</v>
      </c>
      <c r="D3" s="127"/>
      <c r="E3" s="127" t="s">
        <v>6</v>
      </c>
      <c r="F3" s="127"/>
      <c r="G3" s="127" t="s">
        <v>7</v>
      </c>
      <c r="H3" s="127"/>
      <c r="I3" s="127" t="s">
        <v>8</v>
      </c>
      <c r="J3" s="127"/>
      <c r="K3" s="127">
        <v>2019</v>
      </c>
      <c r="L3" s="127"/>
      <c r="M3" s="127" t="s">
        <v>15</v>
      </c>
      <c r="N3" s="127"/>
      <c r="P3" s="2"/>
      <c r="Q3" s="128"/>
      <c r="R3" s="129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</row>
    <row r="4" spans="1:32" x14ac:dyDescent="0.25">
      <c r="A4" s="3" t="s">
        <v>11</v>
      </c>
      <c r="B4" s="4" t="s">
        <v>12</v>
      </c>
      <c r="C4" s="5" t="s">
        <v>0</v>
      </c>
      <c r="D4" s="32" t="s">
        <v>17</v>
      </c>
      <c r="E4" s="5" t="s">
        <v>0</v>
      </c>
      <c r="F4" s="32" t="s">
        <v>17</v>
      </c>
      <c r="G4" s="5" t="s">
        <v>0</v>
      </c>
      <c r="H4" s="32" t="s">
        <v>17</v>
      </c>
      <c r="I4" s="5" t="s">
        <v>0</v>
      </c>
      <c r="J4" s="32" t="s">
        <v>17</v>
      </c>
      <c r="K4" s="5" t="s">
        <v>0</v>
      </c>
      <c r="L4" s="5" t="s">
        <v>1</v>
      </c>
      <c r="M4" s="5" t="s">
        <v>0</v>
      </c>
      <c r="N4" s="5" t="s">
        <v>1</v>
      </c>
      <c r="O4" s="8" t="s">
        <v>16</v>
      </c>
      <c r="Q4" s="91" t="s">
        <v>918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x14ac:dyDescent="0.25">
      <c r="A5" s="7" t="s">
        <v>10</v>
      </c>
      <c r="B5" s="7"/>
      <c r="C5" s="11">
        <v>0.68700000000000006</v>
      </c>
      <c r="D5" s="33"/>
      <c r="E5" s="11">
        <v>0.72699999999999998</v>
      </c>
      <c r="F5" s="33"/>
      <c r="G5" s="11">
        <v>0.72099999999999997</v>
      </c>
      <c r="H5" s="33"/>
      <c r="I5" s="11">
        <v>0.73599999999999999</v>
      </c>
      <c r="J5" s="33"/>
      <c r="K5" s="11">
        <f>AVERAGE(C5,E5,G5,I5)</f>
        <v>0.71775000000000011</v>
      </c>
      <c r="L5" s="11">
        <f>STDEV(C5,E5,G5,I5)</f>
        <v>2.140677462860761E-2</v>
      </c>
      <c r="M5" s="11">
        <v>0.77200000000000002</v>
      </c>
      <c r="N5" s="11">
        <v>3.5000000000000003E-2</v>
      </c>
      <c r="O5" s="12">
        <f>K5/M5</f>
        <v>0.92972797927461148</v>
      </c>
      <c r="Q5" s="90" t="s">
        <v>917</v>
      </c>
    </row>
    <row r="6" spans="1:32" x14ac:dyDescent="0.25">
      <c r="A6" t="s">
        <v>78</v>
      </c>
      <c r="C6" s="13">
        <v>1419.68</v>
      </c>
      <c r="D6" s="34">
        <v>84.39</v>
      </c>
      <c r="E6" s="13">
        <v>1510.24</v>
      </c>
      <c r="F6" s="34">
        <v>88.83</v>
      </c>
      <c r="G6" s="13">
        <v>1451.99</v>
      </c>
      <c r="H6" s="34">
        <v>45.971014207449755</v>
      </c>
      <c r="I6" s="13">
        <v>1489.09</v>
      </c>
      <c r="J6" s="34">
        <v>96.29</v>
      </c>
      <c r="K6" s="13">
        <f>AVERAGE(C6,E6,G6,I6)</f>
        <v>1467.75</v>
      </c>
      <c r="L6" s="13">
        <f>STDEV(C6,E6,G6,I6)</f>
        <v>40.082823420179999</v>
      </c>
      <c r="M6" s="13">
        <v>1564</v>
      </c>
      <c r="N6" s="13">
        <v>77</v>
      </c>
      <c r="O6" s="12">
        <f t="shared" ref="O6:O57" si="0">K6/M6</f>
        <v>0.9384590792838875</v>
      </c>
      <c r="P6" s="1" t="s">
        <v>46</v>
      </c>
      <c r="Q6" s="90" t="s">
        <v>29</v>
      </c>
    </row>
    <row r="7" spans="1:32" x14ac:dyDescent="0.25">
      <c r="A7" t="s">
        <v>79</v>
      </c>
      <c r="C7" s="13">
        <v>412.57</v>
      </c>
      <c r="D7" s="34">
        <v>24.53</v>
      </c>
      <c r="E7" s="13">
        <v>361.69</v>
      </c>
      <c r="F7" s="34">
        <v>21.27</v>
      </c>
      <c r="G7" s="13">
        <v>358.13</v>
      </c>
      <c r="H7" s="34">
        <v>11.338516121720641</v>
      </c>
      <c r="I7" s="13">
        <v>339.6</v>
      </c>
      <c r="J7" s="34">
        <v>21.96</v>
      </c>
      <c r="K7" s="13">
        <f t="shared" ref="K7:K10" si="1">AVERAGE(C7,E7,G7,I7)</f>
        <v>367.99749999999995</v>
      </c>
      <c r="L7" s="13">
        <f t="shared" ref="L7:L10" si="2">STDEV(C7,E7,G7,I7)</f>
        <v>31.253148508057006</v>
      </c>
      <c r="M7" s="13">
        <v>291</v>
      </c>
      <c r="N7" s="13">
        <v>49</v>
      </c>
      <c r="O7" s="12">
        <f t="shared" si="0"/>
        <v>1.2645962199312712</v>
      </c>
      <c r="P7" s="1" t="s">
        <v>46</v>
      </c>
      <c r="Q7" s="90" t="s">
        <v>76</v>
      </c>
    </row>
    <row r="8" spans="1:32" x14ac:dyDescent="0.25">
      <c r="A8" t="s">
        <v>80</v>
      </c>
      <c r="C8" s="12">
        <v>7.34</v>
      </c>
      <c r="D8" s="35">
        <v>0.25</v>
      </c>
      <c r="E8" s="12">
        <v>7.77</v>
      </c>
      <c r="F8" s="35">
        <v>1.36</v>
      </c>
      <c r="G8" s="12">
        <v>12.85</v>
      </c>
      <c r="H8" s="35">
        <v>1.1853648451316867</v>
      </c>
      <c r="I8" s="12">
        <v>9.6999999999999993</v>
      </c>
      <c r="J8" s="35">
        <v>1.1100000000000001</v>
      </c>
      <c r="K8" s="12">
        <f t="shared" si="1"/>
        <v>9.4149999999999991</v>
      </c>
      <c r="L8" s="12">
        <f t="shared" si="2"/>
        <v>2.5094554522180057</v>
      </c>
      <c r="M8" s="12">
        <v>9.51</v>
      </c>
      <c r="N8" s="12">
        <v>4.74</v>
      </c>
      <c r="O8" s="12">
        <f t="shared" si="0"/>
        <v>0.99001051524710826</v>
      </c>
      <c r="P8" s="1" t="s">
        <v>46</v>
      </c>
      <c r="Q8" s="90" t="s">
        <v>47</v>
      </c>
    </row>
    <row r="9" spans="1:32" x14ac:dyDescent="0.25">
      <c r="A9" t="s">
        <v>82</v>
      </c>
      <c r="C9" s="14">
        <v>4.1424355729471347E-2</v>
      </c>
      <c r="D9" s="25">
        <v>2.5832967593108105E-3</v>
      </c>
      <c r="E9" s="14">
        <v>1.8384523707920999E-2</v>
      </c>
      <c r="F9" s="25">
        <v>6.3873275378697365E-3</v>
      </c>
      <c r="G9" s="25">
        <v>0.11205665951181454</v>
      </c>
      <c r="H9" s="25">
        <v>1.9854656023942197E-2</v>
      </c>
      <c r="I9" s="14">
        <v>6.2981727228642495E-2</v>
      </c>
      <c r="J9" s="22">
        <v>1.220549320235838E-2</v>
      </c>
      <c r="K9" s="18">
        <f t="shared" si="1"/>
        <v>5.871181654446235E-2</v>
      </c>
      <c r="L9" s="18">
        <f t="shared" si="2"/>
        <v>3.9954354194990847E-2</v>
      </c>
      <c r="M9" s="20">
        <v>2.8153439673563765E-3</v>
      </c>
      <c r="N9" s="20">
        <v>2.3388091520727939E-3</v>
      </c>
      <c r="O9" s="12">
        <f t="shared" si="0"/>
        <v>20.854224998870411</v>
      </c>
      <c r="Q9" s="92" t="s">
        <v>0</v>
      </c>
      <c r="R9" s="6">
        <f>AVERAGE(O6,O7,O8,O19,O20,O24,O41)</f>
        <v>1.1057245560770688</v>
      </c>
    </row>
    <row r="10" spans="1:32" x14ac:dyDescent="0.25">
      <c r="A10" t="s">
        <v>81</v>
      </c>
      <c r="C10" s="14">
        <v>0.11815839804116882</v>
      </c>
      <c r="D10" s="25">
        <v>2.5126217815353426E-2</v>
      </c>
      <c r="E10" s="14">
        <v>8.3881713556891627E-2</v>
      </c>
      <c r="F10" s="25">
        <v>1.7685687896362327E-2</v>
      </c>
      <c r="G10" s="25">
        <v>0.35609255056071071</v>
      </c>
      <c r="H10" s="25">
        <v>3.3768199088233947E-2</v>
      </c>
      <c r="I10" s="14">
        <v>0.12897640820940814</v>
      </c>
      <c r="J10" s="22">
        <v>2.103121691057129E-2</v>
      </c>
      <c r="K10" s="18">
        <f t="shared" si="1"/>
        <v>0.17177726759204484</v>
      </c>
      <c r="L10" s="18">
        <f t="shared" si="2"/>
        <v>0.12437128378471185</v>
      </c>
      <c r="M10" s="20">
        <v>0.11035127783531055</v>
      </c>
      <c r="N10" s="20">
        <v>3.5619925481970127E-2</v>
      </c>
      <c r="O10" s="12">
        <f t="shared" si="0"/>
        <v>1.5566404935374387</v>
      </c>
      <c r="Q10" s="92" t="s">
        <v>1</v>
      </c>
      <c r="R10">
        <f>STDEV(O6,O7,O8,O19,O20,O24,O41)</f>
        <v>0.29714717889149866</v>
      </c>
    </row>
    <row r="11" spans="1:32" x14ac:dyDescent="0.25">
      <c r="A11" t="s">
        <v>83</v>
      </c>
      <c r="C11" s="14">
        <v>0.16838875937347009</v>
      </c>
      <c r="D11" s="25">
        <v>2.1326818503580411E-2</v>
      </c>
      <c r="E11" s="14">
        <v>0.13275702786794241</v>
      </c>
      <c r="F11" s="25">
        <v>1.6040798979027715E-2</v>
      </c>
      <c r="G11">
        <v>0.17110581902539035</v>
      </c>
      <c r="H11" s="25">
        <v>7.9399522866221081E-3</v>
      </c>
      <c r="I11" s="14">
        <v>0.1958463677971041</v>
      </c>
      <c r="J11" s="25">
        <v>1.6888564335970201E-2</v>
      </c>
      <c r="K11" s="18">
        <f t="shared" ref="K11:K13" si="3">AVERAGE(C11,E11,G11,I11)</f>
        <v>0.16702449351597673</v>
      </c>
      <c r="L11" s="18">
        <f t="shared" ref="L11:L13" si="4">STDEV(C11,E11,G11,I11)</f>
        <v>2.597099714591922E-2</v>
      </c>
      <c r="M11" s="20">
        <v>0.14662519081839051</v>
      </c>
      <c r="N11" s="20">
        <v>5.6520372812332326E-2</v>
      </c>
      <c r="O11" s="12">
        <f t="shared" si="0"/>
        <v>1.1391254980384151</v>
      </c>
      <c r="Q11" s="93" t="s">
        <v>77</v>
      </c>
    </row>
    <row r="12" spans="1:32" x14ac:dyDescent="0.25">
      <c r="A12" t="s">
        <v>84</v>
      </c>
      <c r="C12" s="14">
        <v>1.7905811241233652E-2</v>
      </c>
      <c r="D12" s="25">
        <v>1.3021328765909872E-3</v>
      </c>
      <c r="E12" s="14">
        <v>1.6057656696887686E-2</v>
      </c>
      <c r="F12" s="25">
        <v>1.3581167696905406E-3</v>
      </c>
      <c r="G12" s="14">
        <v>1.9990285536224273E-2</v>
      </c>
      <c r="H12" s="25">
        <v>1.4339374807257796E-3</v>
      </c>
      <c r="I12" s="14">
        <v>1.6528248717726252E-2</v>
      </c>
      <c r="J12" s="25">
        <v>2.5427294189678184E-3</v>
      </c>
      <c r="K12" s="18">
        <f t="shared" si="3"/>
        <v>1.7620500548017965E-2</v>
      </c>
      <c r="L12" s="18">
        <f t="shared" si="4"/>
        <v>1.7637817368543181E-3</v>
      </c>
      <c r="M12" s="20">
        <v>1.0125517652227734E-2</v>
      </c>
      <c r="N12" s="20">
        <v>3.523566562320717E-3</v>
      </c>
      <c r="O12" s="12">
        <f t="shared" si="0"/>
        <v>1.7402073803250193</v>
      </c>
      <c r="Q12" s="95">
        <f>(333*M5+81*K5)/(333+81)</f>
        <v>0.76138586956521737</v>
      </c>
      <c r="R12" t="s">
        <v>552</v>
      </c>
    </row>
    <row r="13" spans="1:32" x14ac:dyDescent="0.25">
      <c r="A13" t="s">
        <v>85</v>
      </c>
      <c r="C13" s="14">
        <v>2.8569901754309353E-2</v>
      </c>
      <c r="D13" s="25">
        <v>7.3117071306622093E-4</v>
      </c>
      <c r="E13" s="14">
        <v>1.1783453769589046E-2</v>
      </c>
      <c r="F13" s="25">
        <v>1.5843778043212629E-3</v>
      </c>
      <c r="G13" s="14">
        <v>1.4997658559144238E-2</v>
      </c>
      <c r="H13" s="25">
        <v>1.0704111062650983E-3</v>
      </c>
      <c r="I13" s="14">
        <v>2.0232435497398667E-2</v>
      </c>
      <c r="J13" s="25">
        <v>2.9454155581013991E-3</v>
      </c>
      <c r="K13" s="18">
        <f t="shared" si="3"/>
        <v>1.8895862395110326E-2</v>
      </c>
      <c r="L13" s="18">
        <f t="shared" si="4"/>
        <v>7.3292977104272641E-3</v>
      </c>
      <c r="M13" s="20">
        <v>1.2493906176495706E-2</v>
      </c>
      <c r="N13" s="20">
        <v>4.4795299802883473E-3</v>
      </c>
      <c r="O13" s="12">
        <f t="shared" si="0"/>
        <v>1.5124062985728488</v>
      </c>
    </row>
    <row r="14" spans="1:32" x14ac:dyDescent="0.25">
      <c r="A14" t="s">
        <v>86</v>
      </c>
      <c r="C14" s="15">
        <v>2.9260869769276388E-5</v>
      </c>
      <c r="D14" s="36">
        <v>8.8620739029180072E-5</v>
      </c>
      <c r="E14" s="16">
        <v>6.7459478806261965E-5</v>
      </c>
      <c r="F14" s="38">
        <v>1.1249099929975162E-5</v>
      </c>
      <c r="G14" s="17">
        <v>3.3291085833625684E-4</v>
      </c>
      <c r="H14" s="36">
        <v>2.0232532323917888E-5</v>
      </c>
      <c r="I14" s="15">
        <v>4.2454905284643006E-4</v>
      </c>
      <c r="J14" s="36">
        <v>1.603347556745864E-4</v>
      </c>
      <c r="K14" s="15">
        <f t="shared" ref="K14:K20" si="5">AVERAGE(C14,E14,G14,I14)</f>
        <v>2.1354506493955633E-4</v>
      </c>
      <c r="L14" s="15">
        <f t="shared" ref="L14:L20" si="6">STDEV(C14,E14,G14,I14)</f>
        <v>1.949978962376209E-4</v>
      </c>
      <c r="M14" s="24" t="s">
        <v>20</v>
      </c>
      <c r="N14" s="24" t="s">
        <v>20</v>
      </c>
      <c r="O14" s="12"/>
    </row>
    <row r="15" spans="1:32" x14ac:dyDescent="0.25">
      <c r="A15" t="s">
        <v>87</v>
      </c>
      <c r="C15" s="15">
        <v>2.6512075158147704E-5</v>
      </c>
      <c r="D15" s="36">
        <v>3.8658439118560353E-6</v>
      </c>
      <c r="E15" s="16">
        <v>2.5148758215323243E-5</v>
      </c>
      <c r="F15" s="38">
        <v>5.9012647522673115E-6</v>
      </c>
      <c r="G15" s="15">
        <v>6.7539246828122575E-5</v>
      </c>
      <c r="H15" s="36">
        <v>6.2584920223655959E-6</v>
      </c>
      <c r="I15" s="15">
        <v>1.0719645414532163E-4</v>
      </c>
      <c r="J15" s="36">
        <v>8.2680006151016072E-5</v>
      </c>
      <c r="K15" s="15">
        <f t="shared" si="5"/>
        <v>5.6599133586728788E-5</v>
      </c>
      <c r="L15" s="15">
        <f t="shared" si="6"/>
        <v>3.9047544187954106E-5</v>
      </c>
      <c r="M15" s="24" t="s">
        <v>20</v>
      </c>
      <c r="N15" s="24" t="s">
        <v>20</v>
      </c>
      <c r="O15" s="12"/>
    </row>
    <row r="16" spans="1:32" x14ac:dyDescent="0.25">
      <c r="A16" t="s">
        <v>88</v>
      </c>
      <c r="C16" s="15">
        <v>3.5724461533922467E-4</v>
      </c>
      <c r="D16" s="36">
        <v>2.2305565259847922E-5</v>
      </c>
      <c r="E16" s="23" t="s">
        <v>20</v>
      </c>
      <c r="F16" s="39" t="s">
        <v>20</v>
      </c>
      <c r="G16" s="15">
        <v>4.7033625480612825E-4</v>
      </c>
      <c r="H16" s="36">
        <v>6.1263984290065265E-5</v>
      </c>
      <c r="I16" s="10">
        <v>9.367930200120221E-4</v>
      </c>
      <c r="J16" s="40">
        <v>3.2061138960374651E-4</v>
      </c>
      <c r="K16" s="15">
        <f t="shared" si="5"/>
        <v>5.8812463005245832E-4</v>
      </c>
      <c r="L16" s="15">
        <f t="shared" si="6"/>
        <v>3.0720459688467205E-4</v>
      </c>
      <c r="M16" s="24" t="s">
        <v>20</v>
      </c>
      <c r="N16" s="24" t="s">
        <v>20</v>
      </c>
      <c r="O16" s="12"/>
    </row>
    <row r="17" spans="1:16" x14ac:dyDescent="0.25">
      <c r="A17" t="s">
        <v>89</v>
      </c>
      <c r="C17" s="15">
        <v>1.0368568698386981E-5</v>
      </c>
      <c r="D17" s="36">
        <v>2.3048213911170821E-6</v>
      </c>
      <c r="E17" s="23" t="s">
        <v>20</v>
      </c>
      <c r="F17" s="39" t="s">
        <v>20</v>
      </c>
      <c r="G17" s="15">
        <v>3.3806267744663511E-5</v>
      </c>
      <c r="H17" s="36">
        <v>5.9395363602858984E-6</v>
      </c>
      <c r="I17" s="10">
        <v>6.1695305954886587E-5</v>
      </c>
      <c r="J17" s="40">
        <v>2.6070237718829907E-5</v>
      </c>
      <c r="K17" s="15">
        <f t="shared" si="5"/>
        <v>3.5290047465979026E-5</v>
      </c>
      <c r="L17" s="15">
        <f t="shared" si="6"/>
        <v>2.5695518890372236E-5</v>
      </c>
      <c r="M17" s="24" t="s">
        <v>20</v>
      </c>
      <c r="N17" s="24" t="s">
        <v>20</v>
      </c>
      <c r="O17" s="12"/>
    </row>
    <row r="18" spans="1:16" x14ac:dyDescent="0.25">
      <c r="A18" t="s">
        <v>35</v>
      </c>
      <c r="C18" s="14">
        <v>1.2452259531469767</v>
      </c>
      <c r="D18" s="25">
        <v>3.6786380051843211E-2</v>
      </c>
      <c r="E18" s="14">
        <v>1.1634744358848554</v>
      </c>
      <c r="F18" s="25">
        <v>0.14567814135576304</v>
      </c>
      <c r="G18" s="19">
        <v>3.4344720896914365</v>
      </c>
      <c r="H18" s="25">
        <v>0.39780231053710241</v>
      </c>
      <c r="I18">
        <v>3.3796543882545116</v>
      </c>
      <c r="J18" s="22">
        <v>0.51483595438842378</v>
      </c>
      <c r="K18" s="18">
        <f t="shared" si="5"/>
        <v>2.3057067167444449</v>
      </c>
      <c r="L18" s="18">
        <f t="shared" si="6"/>
        <v>1.2723716571432035</v>
      </c>
      <c r="M18" s="21">
        <v>1.5224212583681156</v>
      </c>
      <c r="N18" s="20">
        <v>0.65527189681950526</v>
      </c>
      <c r="O18" s="12">
        <f t="shared" si="0"/>
        <v>1.5144998167037773</v>
      </c>
    </row>
    <row r="19" spans="1:16" x14ac:dyDescent="0.25">
      <c r="A19" t="s">
        <v>34</v>
      </c>
      <c r="C19" s="14">
        <v>0.79274135286669811</v>
      </c>
      <c r="D19" s="25">
        <v>6.6746056555381475E-2</v>
      </c>
      <c r="E19" s="14">
        <v>0.73790170585087467</v>
      </c>
      <c r="F19" s="25">
        <v>0.1033460542582766</v>
      </c>
      <c r="G19" s="19">
        <v>1.737468393968858</v>
      </c>
      <c r="H19" s="25">
        <v>0.15964866614786552</v>
      </c>
      <c r="I19" s="14">
        <v>1.7416013815671789</v>
      </c>
      <c r="J19" s="22">
        <v>0.24455178704555056</v>
      </c>
      <c r="K19" s="18">
        <f t="shared" si="5"/>
        <v>1.2524282085634024</v>
      </c>
      <c r="L19" s="18">
        <f t="shared" si="6"/>
        <v>0.56291026577322523</v>
      </c>
      <c r="M19" s="20">
        <v>0.9609764226796027</v>
      </c>
      <c r="N19" s="20">
        <v>0.52758851279675978</v>
      </c>
      <c r="O19" s="12">
        <f t="shared" si="0"/>
        <v>1.303287134840531</v>
      </c>
      <c r="P19" s="1" t="s">
        <v>46</v>
      </c>
    </row>
    <row r="20" spans="1:16" x14ac:dyDescent="0.25">
      <c r="A20" t="s">
        <v>33</v>
      </c>
      <c r="C20" s="14">
        <v>5.0869273001293583E-2</v>
      </c>
      <c r="D20" s="25">
        <v>2.8990604545430163E-3</v>
      </c>
      <c r="E20" s="14">
        <v>6.9575919394050334E-2</v>
      </c>
      <c r="F20" s="25">
        <v>9.1797332906914351E-3</v>
      </c>
      <c r="G20" s="14">
        <v>5.9107027608850733E-2</v>
      </c>
      <c r="H20" s="25">
        <v>4.5618317079557675E-3</v>
      </c>
      <c r="I20" s="14">
        <v>8.8918656068685487E-2</v>
      </c>
      <c r="J20" s="25">
        <v>7.3622863791220333E-3</v>
      </c>
      <c r="K20" s="18">
        <f t="shared" si="5"/>
        <v>6.7117719018220029E-2</v>
      </c>
      <c r="L20" s="18">
        <f t="shared" si="6"/>
        <v>1.6426673229712009E-2</v>
      </c>
      <c r="M20" s="21">
        <v>0.12128793543188472</v>
      </c>
      <c r="N20" s="21">
        <v>6.63248693174638E-2</v>
      </c>
      <c r="O20" s="12">
        <f t="shared" si="0"/>
        <v>0.55337506388599822</v>
      </c>
      <c r="P20" s="1" t="s">
        <v>46</v>
      </c>
    </row>
    <row r="21" spans="1:16" x14ac:dyDescent="0.25">
      <c r="A21" t="s">
        <v>36</v>
      </c>
      <c r="C21" s="14">
        <v>1.1450886419882571E-3</v>
      </c>
      <c r="D21" s="25">
        <v>1.7035929797753829E-4</v>
      </c>
      <c r="E21" s="14">
        <v>1.8130420910810058E-3</v>
      </c>
      <c r="F21" s="25">
        <v>4.780293906714451E-4</v>
      </c>
      <c r="G21">
        <v>1.255827879141806E-3</v>
      </c>
      <c r="H21" s="25">
        <v>1.1447932828225929E-4</v>
      </c>
      <c r="I21" s="14">
        <v>2.3977287021190331E-3</v>
      </c>
      <c r="J21" s="22">
        <v>2.1269090786170533E-4</v>
      </c>
      <c r="K21" s="18">
        <f t="shared" ref="K21:K24" si="7">AVERAGE(C21,E21,G21,I21)</f>
        <v>1.6529218285825254E-3</v>
      </c>
      <c r="L21" s="18">
        <f t="shared" ref="L21:L24" si="8">STDEV(C21,E21,G21,I21)</f>
        <v>5.7618108479271435E-4</v>
      </c>
      <c r="M21">
        <v>1.842813080360635E-3</v>
      </c>
      <c r="N21">
        <v>2.2725380740600755E-3</v>
      </c>
      <c r="O21" s="12">
        <f t="shared" si="0"/>
        <v>0.89695577169392116</v>
      </c>
    </row>
    <row r="22" spans="1:16" x14ac:dyDescent="0.25">
      <c r="A22" t="s">
        <v>32</v>
      </c>
      <c r="C22" s="14">
        <v>3.4991389192485277E-3</v>
      </c>
      <c r="D22" s="25">
        <v>3.6113607659334003E-4</v>
      </c>
      <c r="E22" s="14">
        <v>5.805681811002026E-3</v>
      </c>
      <c r="F22" s="25">
        <v>2.2280927121008376E-3</v>
      </c>
      <c r="G22">
        <v>3.3151102717344618E-3</v>
      </c>
      <c r="H22" s="25">
        <v>3.0929363939118662E-4</v>
      </c>
      <c r="I22" s="14">
        <v>6.9073393104478352E-3</v>
      </c>
      <c r="J22" s="22">
        <v>1.1301019928982522E-3</v>
      </c>
      <c r="K22" s="18">
        <f t="shared" si="7"/>
        <v>4.8818175781082124E-3</v>
      </c>
      <c r="L22" s="18">
        <f t="shared" si="8"/>
        <v>1.7628230641513146E-3</v>
      </c>
      <c r="M22" s="14">
        <v>5.6487608651818811E-3</v>
      </c>
      <c r="N22" s="14">
        <v>8.5729390911239364E-3</v>
      </c>
      <c r="O22" s="12">
        <f t="shared" si="0"/>
        <v>0.86422804834933042</v>
      </c>
    </row>
    <row r="23" spans="1:16" x14ac:dyDescent="0.25">
      <c r="A23" t="s">
        <v>31</v>
      </c>
      <c r="C23" s="14">
        <v>1.1812274985861606</v>
      </c>
      <c r="D23" s="25">
        <v>4.4265308239532307E-2</v>
      </c>
      <c r="E23" s="14">
        <v>0.87349277555706684</v>
      </c>
      <c r="F23" s="25">
        <v>0.13561454949911284</v>
      </c>
      <c r="G23" s="22">
        <v>2.3293076470868477</v>
      </c>
      <c r="H23" s="25">
        <v>0.23566323026260283</v>
      </c>
      <c r="I23" s="14">
        <v>2.7383688066941696</v>
      </c>
      <c r="J23" s="25">
        <v>0.43785038984227798</v>
      </c>
      <c r="K23" s="18">
        <f t="shared" si="7"/>
        <v>1.7805991819810612</v>
      </c>
      <c r="L23" s="18">
        <f t="shared" si="8"/>
        <v>0.89451888020561598</v>
      </c>
      <c r="M23">
        <v>0.98880384156510293</v>
      </c>
      <c r="N23" s="14">
        <v>0.64351863069084791</v>
      </c>
      <c r="O23" s="12">
        <f t="shared" si="0"/>
        <v>1.8007607850336476</v>
      </c>
    </row>
    <row r="24" spans="1:16" x14ac:dyDescent="0.25">
      <c r="A24" t="s">
        <v>30</v>
      </c>
      <c r="C24" s="14">
        <v>0.99666637901649169</v>
      </c>
      <c r="D24" s="25">
        <v>5.6205311043084426E-2</v>
      </c>
      <c r="E24" s="14">
        <v>0.7952814367382588</v>
      </c>
      <c r="F24" s="25">
        <v>0.12737699551134343</v>
      </c>
      <c r="G24">
        <v>1.8529004720319797</v>
      </c>
      <c r="H24" s="25">
        <v>0.14346451490772122</v>
      </c>
      <c r="I24" s="14">
        <v>1.8954195856904918</v>
      </c>
      <c r="J24" s="25">
        <v>0.27266389771146088</v>
      </c>
      <c r="K24" s="18">
        <f t="shared" si="7"/>
        <v>1.3850669683693055</v>
      </c>
      <c r="L24" s="18">
        <f t="shared" si="8"/>
        <v>0.57097284590623854</v>
      </c>
      <c r="M24">
        <v>1.0667698144338496</v>
      </c>
      <c r="N24">
        <v>0.53100483590829273</v>
      </c>
      <c r="O24" s="12">
        <f t="shared" si="0"/>
        <v>1.2983747286703842</v>
      </c>
      <c r="P24" s="1" t="s">
        <v>46</v>
      </c>
    </row>
    <row r="25" spans="1:16" x14ac:dyDescent="0.25">
      <c r="A25" t="s">
        <v>21</v>
      </c>
      <c r="C25" s="14">
        <v>6.0559809441088054E-2</v>
      </c>
      <c r="D25" s="25">
        <v>3.3835080243064218E-3</v>
      </c>
      <c r="E25" s="14">
        <v>4.8538239864463165E-2</v>
      </c>
      <c r="F25" s="25">
        <v>6.9032553525444004E-3</v>
      </c>
      <c r="G25" s="22">
        <v>0.15661165407332214</v>
      </c>
      <c r="H25" s="25">
        <v>1.9431596597761711E-2</v>
      </c>
      <c r="I25">
        <v>0.18060237815912347</v>
      </c>
      <c r="J25" s="22">
        <v>2.5347878411920013E-2</v>
      </c>
      <c r="K25" s="18">
        <f t="shared" ref="K25:K28" si="9">AVERAGE(C25,E25,G25,I25)</f>
        <v>0.11157802038449921</v>
      </c>
      <c r="L25" s="18">
        <f t="shared" ref="L25:L28" si="10">STDEV(C25,E25,G25,I25)</f>
        <v>6.6756427668799884E-2</v>
      </c>
      <c r="M25">
        <v>9.113529983139175E-2</v>
      </c>
      <c r="N25">
        <v>0.10220363879979445</v>
      </c>
      <c r="O25" s="12">
        <f t="shared" si="0"/>
        <v>1.2243117715191401</v>
      </c>
    </row>
    <row r="26" spans="1:16" x14ac:dyDescent="0.25">
      <c r="A26" t="s">
        <v>22</v>
      </c>
      <c r="C26" s="14">
        <v>0.33116960514346772</v>
      </c>
      <c r="D26" s="25">
        <v>9.7573314813981741E-3</v>
      </c>
      <c r="E26" s="14">
        <v>0.19459724579634555</v>
      </c>
      <c r="F26" s="25">
        <v>3.5969083464646549E-2</v>
      </c>
      <c r="G26" s="22">
        <v>0.89184215001071798</v>
      </c>
      <c r="H26" s="25">
        <v>7.9718355506935248E-2</v>
      </c>
      <c r="I26">
        <v>0.96974062692202445</v>
      </c>
      <c r="J26" s="22">
        <v>0.15707118026665798</v>
      </c>
      <c r="K26" s="18">
        <f t="shared" si="9"/>
        <v>0.59683740696813892</v>
      </c>
      <c r="L26" s="18">
        <f t="shared" si="10"/>
        <v>0.3909224723034212</v>
      </c>
      <c r="M26">
        <v>0.32098717655485343</v>
      </c>
      <c r="N26">
        <v>0.2251501848674515</v>
      </c>
      <c r="O26" s="12">
        <f t="shared" si="0"/>
        <v>1.8593808431040095</v>
      </c>
    </row>
    <row r="27" spans="1:16" x14ac:dyDescent="0.25">
      <c r="A27" t="s">
        <v>23</v>
      </c>
      <c r="C27" s="14">
        <v>0.28118852287653689</v>
      </c>
      <c r="D27" s="25">
        <v>7.7127546374216064E-3</v>
      </c>
      <c r="E27" s="14">
        <v>0.14455194816909347</v>
      </c>
      <c r="F27" s="25">
        <v>2.5844510010345038E-2</v>
      </c>
      <c r="G27" s="25">
        <v>0.59682710601431621</v>
      </c>
      <c r="H27" s="25">
        <v>4.5025430092685462E-2</v>
      </c>
      <c r="I27">
        <v>0.60713705676604579</v>
      </c>
      <c r="J27" s="22">
        <v>0.11817974474420263</v>
      </c>
      <c r="K27" s="18">
        <f t="shared" si="9"/>
        <v>0.4074261584564981</v>
      </c>
      <c r="L27" s="18">
        <f t="shared" si="10"/>
        <v>0.23151382457674211</v>
      </c>
      <c r="M27">
        <v>0.18157283759629556</v>
      </c>
      <c r="N27">
        <v>8.5081980212639727E-2</v>
      </c>
      <c r="O27" s="12">
        <f t="shared" si="0"/>
        <v>2.243871736819794</v>
      </c>
    </row>
    <row r="28" spans="1:16" x14ac:dyDescent="0.25">
      <c r="A28" t="s">
        <v>24</v>
      </c>
      <c r="C28" s="25">
        <v>0.45033125555206099</v>
      </c>
      <c r="D28" s="25">
        <v>1.4294287005077594E-2</v>
      </c>
      <c r="E28" s="25">
        <v>0.19300577618637432</v>
      </c>
      <c r="F28" s="25">
        <v>3.4917626241610017E-2</v>
      </c>
      <c r="G28" s="14">
        <v>0.47884176186548266</v>
      </c>
      <c r="H28" s="25">
        <v>4.3177194111336595E-2</v>
      </c>
      <c r="I28">
        <v>0.58085113430667246</v>
      </c>
      <c r="J28" s="22">
        <v>8.0230917480917888E-2</v>
      </c>
      <c r="K28" s="18">
        <f t="shared" si="9"/>
        <v>0.42575748197764762</v>
      </c>
      <c r="L28" s="18">
        <f t="shared" si="10"/>
        <v>0.16497394608482918</v>
      </c>
      <c r="M28">
        <v>0.31062358070543006</v>
      </c>
      <c r="N28">
        <v>0.16013436587358038</v>
      </c>
      <c r="O28" s="12">
        <f t="shared" si="0"/>
        <v>1.3706540920388177</v>
      </c>
    </row>
    <row r="29" spans="1:16" x14ac:dyDescent="0.25">
      <c r="A29" t="s">
        <v>25</v>
      </c>
      <c r="C29" s="25">
        <v>9.0024543538656757E-2</v>
      </c>
      <c r="D29" s="25">
        <v>4.0663187406378646E-3</v>
      </c>
      <c r="E29" s="25">
        <v>5.7220105827205353E-2</v>
      </c>
      <c r="F29" s="25">
        <v>1.2129402757557046E-2</v>
      </c>
      <c r="G29" s="25">
        <v>0.22197443307747666</v>
      </c>
      <c r="H29" s="25">
        <v>2.4879699821137267E-2</v>
      </c>
      <c r="I29">
        <v>0.20222999451350951</v>
      </c>
      <c r="J29" s="22">
        <v>3.5300820670726443E-2</v>
      </c>
      <c r="K29" s="18">
        <f t="shared" ref="K29:K32" si="11">AVERAGE(C29,E29,G29,I29)</f>
        <v>0.14286226923921208</v>
      </c>
      <c r="L29" s="18">
        <f t="shared" ref="L29:L32" si="12">STDEV(C29,E29,G29,I29)</f>
        <v>8.1465057299664467E-2</v>
      </c>
      <c r="M29">
        <v>7.7517235847556099E-2</v>
      </c>
      <c r="N29">
        <v>3.7958675811592325E-2</v>
      </c>
      <c r="O29" s="12">
        <f t="shared" si="0"/>
        <v>1.8429742453686335</v>
      </c>
    </row>
    <row r="30" spans="1:16" x14ac:dyDescent="0.25">
      <c r="A30" t="s">
        <v>26</v>
      </c>
      <c r="C30" s="25">
        <v>6.9440884467207073E-2</v>
      </c>
      <c r="D30" s="25">
        <v>3.0408417646461878E-3</v>
      </c>
      <c r="E30" s="25">
        <v>4.2817729407472471E-2</v>
      </c>
      <c r="F30" s="25">
        <v>8.936379297341035E-3</v>
      </c>
      <c r="G30" s="22">
        <v>0.17836735483541086</v>
      </c>
      <c r="H30" s="25">
        <v>1.9150236878355622E-2</v>
      </c>
      <c r="I30">
        <v>0.15567607795761565</v>
      </c>
      <c r="J30" s="22">
        <v>2.7090586566888075E-2</v>
      </c>
      <c r="K30" s="18">
        <f t="shared" si="11"/>
        <v>0.1115755116669265</v>
      </c>
      <c r="L30" s="18">
        <f t="shared" si="12"/>
        <v>6.5597179033605596E-2</v>
      </c>
      <c r="M30">
        <v>6.1501796807142566E-2</v>
      </c>
      <c r="N30">
        <v>3.3361395860998434E-2</v>
      </c>
      <c r="O30" s="12">
        <f t="shared" si="0"/>
        <v>1.814182958211858</v>
      </c>
    </row>
    <row r="31" spans="1:16" x14ac:dyDescent="0.25">
      <c r="A31" t="s">
        <v>27</v>
      </c>
      <c r="C31" s="25">
        <v>5.2288794671619641E-2</v>
      </c>
      <c r="D31" s="25">
        <v>2.7930310937781056E-3</v>
      </c>
      <c r="E31" s="25">
        <v>3.43579683413592E-2</v>
      </c>
      <c r="F31" s="25">
        <v>5.3835632261997682E-3</v>
      </c>
      <c r="G31" s="22">
        <v>0.12652003544540194</v>
      </c>
      <c r="H31" s="25">
        <v>1.427947587067876E-2</v>
      </c>
      <c r="I31">
        <v>0.16632255433905846</v>
      </c>
      <c r="J31" s="22">
        <v>2.6245830101206315E-2</v>
      </c>
      <c r="K31" s="18">
        <f t="shared" si="11"/>
        <v>9.4872338199359807E-2</v>
      </c>
      <c r="L31" s="18">
        <f t="shared" si="12"/>
        <v>6.2134416834463628E-2</v>
      </c>
      <c r="M31">
        <v>0.12319214764155642</v>
      </c>
      <c r="N31">
        <v>0.13467916857246334</v>
      </c>
      <c r="O31" s="12">
        <f t="shared" si="0"/>
        <v>0.77011676487208602</v>
      </c>
    </row>
    <row r="32" spans="1:16" x14ac:dyDescent="0.25">
      <c r="A32" t="s">
        <v>28</v>
      </c>
      <c r="C32" s="25">
        <v>0.28389892402096945</v>
      </c>
      <c r="D32" s="25">
        <v>8.0398508966940518E-3</v>
      </c>
      <c r="E32" s="25">
        <v>0.13443012846809457</v>
      </c>
      <c r="F32" s="25">
        <v>2.948849758507982E-2</v>
      </c>
      <c r="G32" s="22">
        <v>0.78134887264814734</v>
      </c>
      <c r="H32" s="25">
        <v>6.9280913988182799E-2</v>
      </c>
      <c r="I32">
        <v>0.84356989796962167</v>
      </c>
      <c r="J32" s="22">
        <v>0.14894827140597144</v>
      </c>
      <c r="K32" s="18">
        <f t="shared" si="11"/>
        <v>0.51081195577670824</v>
      </c>
      <c r="L32" s="18">
        <f t="shared" si="12"/>
        <v>0.35452826657006181</v>
      </c>
      <c r="M32">
        <v>0.24302163465784665</v>
      </c>
      <c r="N32">
        <v>0.13062701003730937</v>
      </c>
      <c r="O32" s="12">
        <f t="shared" si="0"/>
        <v>2.1019196768052653</v>
      </c>
    </row>
    <row r="33" spans="1:16" x14ac:dyDescent="0.25">
      <c r="A33" t="s">
        <v>37</v>
      </c>
      <c r="C33" s="25">
        <v>7.1510164217266983E-2</v>
      </c>
      <c r="D33" s="25">
        <v>3.2951836873723588E-3</v>
      </c>
      <c r="E33" s="25">
        <v>7.1843767969965777E-2</v>
      </c>
      <c r="F33" s="25">
        <v>1.4973889938423642E-2</v>
      </c>
      <c r="G33">
        <v>0.14657239767873056</v>
      </c>
      <c r="H33" s="22">
        <v>1.6986225880091681E-2</v>
      </c>
      <c r="I33" s="14">
        <v>0.16215429388554672</v>
      </c>
      <c r="J33" s="25">
        <v>2.5559207600707807E-2</v>
      </c>
      <c r="K33" s="18">
        <f t="shared" ref="K33:K36" si="13">AVERAGE(C33,E33,G33,I33)</f>
        <v>0.11302015593787751</v>
      </c>
      <c r="L33" s="18">
        <f t="shared" ref="L33:L36" si="14">STDEV(C33,E33,G33,I33)</f>
        <v>4.8161155773875065E-2</v>
      </c>
      <c r="M33">
        <v>0.18926099990188108</v>
      </c>
      <c r="N33">
        <v>0.15677139099399257</v>
      </c>
      <c r="O33" s="12">
        <f t="shared" si="0"/>
        <v>0.59716558612958159</v>
      </c>
    </row>
    <row r="34" spans="1:16" x14ac:dyDescent="0.25">
      <c r="A34" t="s">
        <v>41</v>
      </c>
      <c r="C34" s="36">
        <v>4.1214469862586741E-5</v>
      </c>
      <c r="D34" s="36">
        <v>3.3974782688787154E-6</v>
      </c>
      <c r="E34" s="36">
        <v>1.2282652511635264E-4</v>
      </c>
      <c r="F34" s="36">
        <v>2.707465697857963E-5</v>
      </c>
      <c r="G34" s="10">
        <v>1.0974887434218991E-4</v>
      </c>
      <c r="H34" s="40">
        <v>3.0632420209153092E-5</v>
      </c>
      <c r="I34" s="15">
        <v>1.5541619263927177E-4</v>
      </c>
      <c r="J34" s="36">
        <v>2.7989980978698124E-5</v>
      </c>
      <c r="K34" s="15">
        <f t="shared" si="13"/>
        <v>1.0730151549010025E-4</v>
      </c>
      <c r="L34" s="15">
        <f t="shared" si="14"/>
        <v>4.8060847704370862E-5</v>
      </c>
      <c r="M34" s="10">
        <v>2.9897479063669053E-4</v>
      </c>
      <c r="N34" s="10">
        <v>2.4165501029382083E-4</v>
      </c>
      <c r="O34" s="12">
        <f t="shared" si="0"/>
        <v>0.35889820429874092</v>
      </c>
    </row>
    <row r="35" spans="1:16" x14ac:dyDescent="0.25">
      <c r="A35" t="s">
        <v>38</v>
      </c>
      <c r="C35" s="36">
        <v>2.1153848019880893E-4</v>
      </c>
      <c r="D35" s="36">
        <v>2.7716541826433872E-5</v>
      </c>
      <c r="E35" s="36">
        <v>4.109197712752728E-4</v>
      </c>
      <c r="F35" s="36">
        <v>1.9865024112359695E-4</v>
      </c>
      <c r="G35" s="10">
        <v>2.6395275491337847E-4</v>
      </c>
      <c r="H35" s="40">
        <v>5.458349224814014E-5</v>
      </c>
      <c r="I35" s="15">
        <v>5.6255055799978341E-4</v>
      </c>
      <c r="J35" s="36">
        <v>6.2823255227174849E-5</v>
      </c>
      <c r="K35" s="15">
        <f t="shared" si="13"/>
        <v>3.6224039109681092E-4</v>
      </c>
      <c r="L35" s="15">
        <f t="shared" si="14"/>
        <v>1.57971907200924E-4</v>
      </c>
      <c r="M35" s="10">
        <v>6.1475044856735661E-4</v>
      </c>
      <c r="N35" s="10">
        <v>6.3867503036641056E-4</v>
      </c>
      <c r="O35" s="12">
        <f t="shared" si="0"/>
        <v>0.58924786788036188</v>
      </c>
    </row>
    <row r="36" spans="1:16" x14ac:dyDescent="0.25">
      <c r="A36" t="s">
        <v>39</v>
      </c>
      <c r="C36" s="25">
        <v>0.19471957539178547</v>
      </c>
      <c r="D36" s="25">
        <v>5.6649300618563537E-3</v>
      </c>
      <c r="E36" s="25">
        <v>8.0283172000000833E-2</v>
      </c>
      <c r="F36" s="25">
        <v>1.5770768766301554E-2</v>
      </c>
      <c r="G36" s="25">
        <v>0.46282622449081418</v>
      </c>
      <c r="H36" s="25">
        <v>3.7595762506464056E-2</v>
      </c>
      <c r="I36">
        <v>0.45470645635768453</v>
      </c>
      <c r="J36" s="22">
        <v>9.6028751830334089E-2</v>
      </c>
      <c r="K36" s="18">
        <f t="shared" si="13"/>
        <v>0.29813385706007128</v>
      </c>
      <c r="L36" s="18">
        <f t="shared" si="14"/>
        <v>0.19130428586840675</v>
      </c>
      <c r="M36">
        <v>0.10983095220943617</v>
      </c>
      <c r="N36">
        <v>6.6003010404781348E-2</v>
      </c>
      <c r="O36" s="12">
        <f t="shared" si="0"/>
        <v>2.7144793982261128</v>
      </c>
    </row>
    <row r="37" spans="1:16" x14ac:dyDescent="0.25">
      <c r="A37" t="s">
        <v>90</v>
      </c>
      <c r="C37" s="25">
        <v>0.23735548491404318</v>
      </c>
      <c r="D37" s="25">
        <v>8.7953145147508134E-3</v>
      </c>
      <c r="E37" s="25">
        <v>9.3735512719744854E-2</v>
      </c>
      <c r="F37" s="25">
        <v>1.9495969751602681E-2</v>
      </c>
      <c r="G37" s="25">
        <v>0.51527283074466701</v>
      </c>
      <c r="H37" s="25">
        <v>3.2714788001779647E-2</v>
      </c>
      <c r="I37">
        <v>0.54686684492504567</v>
      </c>
      <c r="J37" s="22">
        <v>0.1226580283985987</v>
      </c>
      <c r="K37" s="18">
        <f t="shared" ref="K37:K41" si="15">AVERAGE(C37,E37,G37,I37)</f>
        <v>0.34830766832587517</v>
      </c>
      <c r="L37" s="18">
        <f t="shared" ref="L37:L41" si="16">STDEV(C37,E37,G37,I37)</f>
        <v>0.21940866094047631</v>
      </c>
      <c r="M37" s="26" t="s">
        <v>20</v>
      </c>
      <c r="N37" s="26" t="s">
        <v>20</v>
      </c>
    </row>
    <row r="38" spans="1:16" x14ac:dyDescent="0.25">
      <c r="A38" t="s">
        <v>42</v>
      </c>
      <c r="C38" s="25">
        <v>0.18681076798711874</v>
      </c>
      <c r="D38" s="25">
        <v>7.2197965124828024E-3</v>
      </c>
      <c r="E38" s="25">
        <v>6.4654734982997356E-2</v>
      </c>
      <c r="F38" s="25">
        <v>1.3280826287747472E-2</v>
      </c>
      <c r="G38" s="25">
        <v>0.40318169360360501</v>
      </c>
      <c r="H38" s="25">
        <v>2.9513667064834111E-2</v>
      </c>
      <c r="I38">
        <v>0.42265930570810217</v>
      </c>
      <c r="J38" s="22">
        <v>9.7388363946239051E-2</v>
      </c>
      <c r="K38" s="18">
        <f t="shared" si="15"/>
        <v>0.26932662557045584</v>
      </c>
      <c r="L38" s="18">
        <f t="shared" si="16"/>
        <v>0.17332776233263086</v>
      </c>
      <c r="M38">
        <v>7.9020134633899466E-2</v>
      </c>
      <c r="N38">
        <v>5.4023712984511141E-2</v>
      </c>
      <c r="O38" s="12">
        <f t="shared" si="0"/>
        <v>3.4083291153355653</v>
      </c>
    </row>
    <row r="39" spans="1:16" x14ac:dyDescent="0.25">
      <c r="A39" t="s">
        <v>43</v>
      </c>
      <c r="C39" s="25">
        <v>0.13838372808182184</v>
      </c>
      <c r="D39" s="25">
        <v>5.1791144092509581E-3</v>
      </c>
      <c r="E39" s="25">
        <v>4.7602577983901197E-2</v>
      </c>
      <c r="F39" s="25">
        <v>9.8145100552929337E-3</v>
      </c>
      <c r="G39" s="22">
        <v>0.31963219114109437</v>
      </c>
      <c r="H39" s="22">
        <v>2.4153980043439775E-2</v>
      </c>
      <c r="I39">
        <v>0.33351166581495784</v>
      </c>
      <c r="J39" s="22">
        <v>7.805183164312407E-2</v>
      </c>
      <c r="K39" s="18">
        <f t="shared" si="15"/>
        <v>0.20978254075544381</v>
      </c>
      <c r="L39" s="18">
        <f t="shared" si="16"/>
        <v>0.13997139333166669</v>
      </c>
      <c r="M39">
        <v>6.515001432895684E-2</v>
      </c>
      <c r="N39">
        <v>4.2449294875809389E-2</v>
      </c>
      <c r="O39" s="12">
        <f t="shared" si="0"/>
        <v>3.2199922427676735</v>
      </c>
    </row>
    <row r="40" spans="1:16" x14ac:dyDescent="0.25">
      <c r="A40" t="s">
        <v>44</v>
      </c>
      <c r="C40" s="25">
        <v>8.2102438368772054E-2</v>
      </c>
      <c r="D40" s="25">
        <v>2.8174820749985608E-3</v>
      </c>
      <c r="E40" s="25">
        <v>3.1078214470104289E-2</v>
      </c>
      <c r="F40" s="25">
        <v>1.0796886766921462E-2</v>
      </c>
      <c r="G40" s="22">
        <v>0.2604565999362447</v>
      </c>
      <c r="H40" s="22">
        <v>1.8501663747426261E-2</v>
      </c>
      <c r="I40">
        <v>0.25008300419492102</v>
      </c>
      <c r="J40" s="22">
        <v>5.4914821934136868E-2</v>
      </c>
      <c r="K40" s="18">
        <f t="shared" si="15"/>
        <v>0.15593006424251052</v>
      </c>
      <c r="L40" s="18">
        <f t="shared" si="16"/>
        <v>0.11666058388841809</v>
      </c>
      <c r="M40">
        <v>4.9796130910175179E-2</v>
      </c>
      <c r="N40">
        <v>3.8824152288038462E-2</v>
      </c>
      <c r="O40" s="12">
        <f t="shared" si="0"/>
        <v>3.1313690721029146</v>
      </c>
    </row>
    <row r="41" spans="1:16" x14ac:dyDescent="0.25">
      <c r="A41" t="s">
        <v>45</v>
      </c>
      <c r="C41" s="14">
        <v>6.3122342818210664E-2</v>
      </c>
      <c r="D41" s="25">
        <v>3.3578980266690444E-3</v>
      </c>
      <c r="E41" s="14">
        <v>6.7394071722608723E-2</v>
      </c>
      <c r="F41" s="25">
        <v>1.6717230112699842E-2</v>
      </c>
      <c r="G41">
        <v>7.6357561662918266E-2</v>
      </c>
      <c r="H41" s="22">
        <v>6.517375653835567E-3</v>
      </c>
      <c r="I41">
        <v>8.7143097598278346E-2</v>
      </c>
      <c r="J41" s="22">
        <v>1.1591162102851094E-2</v>
      </c>
      <c r="K41" s="18">
        <f t="shared" si="15"/>
        <v>7.3504268450504007E-2</v>
      </c>
      <c r="L41" s="18">
        <f t="shared" si="16"/>
        <v>1.0634500874766598E-2</v>
      </c>
      <c r="M41">
        <v>5.2805960832235467E-2</v>
      </c>
      <c r="N41">
        <v>4.3256992451492747E-2</v>
      </c>
      <c r="O41" s="12">
        <f t="shared" si="0"/>
        <v>1.3919691506803002</v>
      </c>
      <c r="P41" s="1" t="s">
        <v>46</v>
      </c>
    </row>
    <row r="42" spans="1:16" x14ac:dyDescent="0.25">
      <c r="A42" t="s">
        <v>40</v>
      </c>
      <c r="C42" s="14">
        <v>5.0053206590040228E-2</v>
      </c>
      <c r="D42" s="25">
        <v>1.8324515728486031E-3</v>
      </c>
      <c r="E42" s="14">
        <v>2.4509466057521322E-2</v>
      </c>
      <c r="F42" s="25">
        <v>6.6796168206385625E-3</v>
      </c>
      <c r="G42" s="25">
        <v>0.16264232922908994</v>
      </c>
      <c r="H42" s="22">
        <v>1.9262551257392381E-2</v>
      </c>
      <c r="I42" s="14">
        <v>0.13424462252718466</v>
      </c>
      <c r="J42" s="25">
        <v>2.9897686711556494E-2</v>
      </c>
      <c r="K42" s="18">
        <f t="shared" ref="K42:K45" si="17">AVERAGE(C42,E42,G42,I42)</f>
        <v>9.2862406100959041E-2</v>
      </c>
      <c r="L42" s="18">
        <f t="shared" ref="L42:L45" si="18">STDEV(C42,E42,G42,I42)</f>
        <v>6.604664382960039E-2</v>
      </c>
      <c r="M42">
        <v>3.9734628701742221E-2</v>
      </c>
      <c r="N42">
        <v>2.759027719663034E-2</v>
      </c>
      <c r="O42" s="12">
        <f t="shared" si="0"/>
        <v>2.337064901197563</v>
      </c>
    </row>
    <row r="43" spans="1:16" x14ac:dyDescent="0.25">
      <c r="A43" t="s">
        <v>48</v>
      </c>
      <c r="C43" s="14">
        <v>2.5312024472405738E-2</v>
      </c>
      <c r="D43" s="25">
        <v>9.3279547807094171E-4</v>
      </c>
      <c r="E43" s="14">
        <v>1.3233713128005059E-2</v>
      </c>
      <c r="F43" s="25">
        <v>3.3316790363069554E-3</v>
      </c>
      <c r="G43" s="22">
        <v>8.6177047072157856E-2</v>
      </c>
      <c r="H43" s="25">
        <v>9.2522300328532984E-3</v>
      </c>
      <c r="I43">
        <v>7.2127658703800432E-2</v>
      </c>
      <c r="J43" s="22">
        <v>1.5200148581186233E-2</v>
      </c>
      <c r="K43" s="18">
        <f t="shared" si="17"/>
        <v>4.9212610844092272E-2</v>
      </c>
      <c r="L43" s="18">
        <f t="shared" si="18"/>
        <v>3.5389207742128365E-2</v>
      </c>
      <c r="M43">
        <v>2.2357552575900604E-2</v>
      </c>
      <c r="N43">
        <v>1.5189836614132484E-2</v>
      </c>
      <c r="O43" s="12">
        <f t="shared" si="0"/>
        <v>2.2011627022690741</v>
      </c>
    </row>
    <row r="44" spans="1:16" x14ac:dyDescent="0.25">
      <c r="A44" t="s">
        <v>49</v>
      </c>
      <c r="C44" s="14">
        <v>5.7205181854440998E-2</v>
      </c>
      <c r="D44" s="25">
        <v>3.6542120139788962E-3</v>
      </c>
      <c r="E44" s="14">
        <v>7.7781773238974533E-2</v>
      </c>
      <c r="F44" s="25">
        <v>2.6697390531307777E-2</v>
      </c>
      <c r="G44" s="22">
        <v>8.4660313674682672E-2</v>
      </c>
      <c r="H44" s="25">
        <v>7.7183958224094733E-3</v>
      </c>
      <c r="I44">
        <v>0.12301574832297285</v>
      </c>
      <c r="J44" s="22">
        <v>2.4426417571148471E-2</v>
      </c>
      <c r="K44" s="18">
        <f t="shared" si="17"/>
        <v>8.5665754272767763E-2</v>
      </c>
      <c r="L44" s="18">
        <f t="shared" si="18"/>
        <v>2.7496631949305274E-2</v>
      </c>
      <c r="M44">
        <v>3.0347514385549043E-2</v>
      </c>
      <c r="N44">
        <v>1.9804512854080778E-2</v>
      </c>
      <c r="O44" s="12">
        <f t="shared" si="0"/>
        <v>2.8228260537067347</v>
      </c>
    </row>
    <row r="45" spans="1:16" x14ac:dyDescent="0.25">
      <c r="A45" t="s">
        <v>50</v>
      </c>
      <c r="C45" s="14">
        <v>3.6675997811422542E-2</v>
      </c>
      <c r="D45" s="25">
        <v>1.4242293640210442E-3</v>
      </c>
      <c r="E45" s="14">
        <v>2.8957003378065442E-2</v>
      </c>
      <c r="F45" s="25">
        <v>5.757764509144561E-3</v>
      </c>
      <c r="G45" s="22">
        <v>9.1185275482493125E-2</v>
      </c>
      <c r="H45" s="25">
        <v>9.6955045370480004E-3</v>
      </c>
      <c r="I45">
        <v>9.1275423264042796E-2</v>
      </c>
      <c r="J45" s="22">
        <v>1.5820252207365805E-2</v>
      </c>
      <c r="K45" s="18">
        <f t="shared" si="17"/>
        <v>6.2023424984005981E-2</v>
      </c>
      <c r="L45" s="18">
        <f t="shared" si="18"/>
        <v>3.387217752060738E-2</v>
      </c>
      <c r="M45">
        <v>2.9931543899580675E-2</v>
      </c>
      <c r="N45">
        <v>1.6084242135353123E-2</v>
      </c>
      <c r="O45" s="12">
        <f t="shared" si="0"/>
        <v>2.072175935597993</v>
      </c>
    </row>
    <row r="46" spans="1:16" x14ac:dyDescent="0.25">
      <c r="A46" t="s">
        <v>51</v>
      </c>
      <c r="C46" s="14">
        <v>5.9577867017961327E-2</v>
      </c>
      <c r="D46" s="25">
        <v>1.9458292695012154E-3</v>
      </c>
      <c r="E46" s="25">
        <v>3.3827088286149401E-2</v>
      </c>
      <c r="F46" s="25">
        <v>7.091206258829987E-3</v>
      </c>
      <c r="G46" s="25">
        <v>0.13243012576881028</v>
      </c>
      <c r="H46" s="22">
        <v>1.7126165747617252E-2</v>
      </c>
      <c r="I46">
        <v>0.13348719699202613</v>
      </c>
      <c r="J46" s="22">
        <v>2.4665673669798865E-2</v>
      </c>
      <c r="K46" s="18">
        <f t="shared" ref="K46:K50" si="19">AVERAGE(C46,E46,G46,I46)</f>
        <v>8.9830569516236775E-2</v>
      </c>
      <c r="L46" s="18">
        <f t="shared" ref="L46:L50" si="20">STDEV(C46,E46,G46,I46)</f>
        <v>5.0899375352466837E-2</v>
      </c>
      <c r="M46">
        <v>6.4681958212297566E-2</v>
      </c>
      <c r="N46">
        <v>3.7193683220074804E-2</v>
      </c>
      <c r="O46" s="12">
        <f t="shared" si="0"/>
        <v>1.388804111672022</v>
      </c>
    </row>
    <row r="47" spans="1:16" x14ac:dyDescent="0.25">
      <c r="A47" t="s">
        <v>91</v>
      </c>
      <c r="C47" s="14">
        <v>2.9233474460798003E-2</v>
      </c>
      <c r="D47" s="25">
        <v>1.151300737621243E-3</v>
      </c>
      <c r="E47" s="25">
        <v>1.8086085241706386E-2</v>
      </c>
      <c r="F47" s="25">
        <v>4.0509165836675482E-3</v>
      </c>
      <c r="G47" s="25">
        <v>5.8269339472209719E-2</v>
      </c>
      <c r="H47" s="22">
        <v>5.1360260553291685E-3</v>
      </c>
      <c r="I47">
        <v>6.6685040729810949E-2</v>
      </c>
      <c r="J47" s="22">
        <v>1.1178440359832757E-2</v>
      </c>
      <c r="K47" s="18">
        <f t="shared" si="19"/>
        <v>4.3068484976131263E-2</v>
      </c>
      <c r="L47" s="18">
        <f t="shared" si="20"/>
        <v>2.3125278344469605E-2</v>
      </c>
      <c r="M47" s="27" t="s">
        <v>20</v>
      </c>
      <c r="N47" s="27" t="s">
        <v>20</v>
      </c>
      <c r="O47" s="12"/>
    </row>
    <row r="48" spans="1:16" x14ac:dyDescent="0.25">
      <c r="A48" t="s">
        <v>52</v>
      </c>
      <c r="C48" s="14">
        <v>0.19170771161848404</v>
      </c>
      <c r="D48" s="25">
        <v>6.1394567794149542E-3</v>
      </c>
      <c r="E48" s="25">
        <v>8.0845639824200288E-2</v>
      </c>
      <c r="F48" s="25">
        <v>1.8354719586899174E-2</v>
      </c>
      <c r="G48" s="25">
        <v>0.54410833878350207</v>
      </c>
      <c r="H48" s="22">
        <v>5.0347421149376459E-2</v>
      </c>
      <c r="I48">
        <v>0.58255417249469321</v>
      </c>
      <c r="J48" s="22">
        <v>0.11042797731788483</v>
      </c>
      <c r="K48" s="18">
        <f t="shared" si="19"/>
        <v>0.34980396568021987</v>
      </c>
      <c r="L48" s="18">
        <f t="shared" si="20"/>
        <v>0.25117049639296507</v>
      </c>
      <c r="M48">
        <v>0.14252774553338521</v>
      </c>
      <c r="N48">
        <v>8.7168710025496823E-2</v>
      </c>
      <c r="O48" s="12">
        <f t="shared" si="0"/>
        <v>2.4542868083062674</v>
      </c>
    </row>
    <row r="49" spans="1:15" x14ac:dyDescent="0.25">
      <c r="A49" t="s">
        <v>53</v>
      </c>
      <c r="C49" s="14">
        <v>0.16795077256599583</v>
      </c>
      <c r="D49" s="25">
        <v>5.9209310967286025E-3</v>
      </c>
      <c r="E49" s="25">
        <v>6.5680313089389666E-2</v>
      </c>
      <c r="F49" s="25">
        <v>1.5553529264773004E-2</v>
      </c>
      <c r="G49" s="25">
        <v>0.49889868979268254</v>
      </c>
      <c r="H49" s="25">
        <v>4.6600150206139064E-2</v>
      </c>
      <c r="I49">
        <v>0.57621620588680289</v>
      </c>
      <c r="J49" s="22">
        <v>0.12358554806872279</v>
      </c>
      <c r="K49" s="18">
        <f t="shared" si="19"/>
        <v>0.32718649533371769</v>
      </c>
      <c r="L49" s="18">
        <f t="shared" si="20"/>
        <v>0.24849035743963274</v>
      </c>
      <c r="M49">
        <v>0.11199383446126106</v>
      </c>
      <c r="N49">
        <v>7.3793902858794211E-2</v>
      </c>
      <c r="O49" s="12">
        <f t="shared" si="0"/>
        <v>2.921468819311587</v>
      </c>
    </row>
    <row r="50" spans="1:15" x14ac:dyDescent="0.25">
      <c r="A50" t="s">
        <v>54</v>
      </c>
      <c r="C50" s="14">
        <v>0.14962777646104958</v>
      </c>
      <c r="D50" s="25">
        <v>5.3793138759030343E-3</v>
      </c>
      <c r="E50" s="25">
        <v>5.5133265737982065E-2</v>
      </c>
      <c r="F50" s="25">
        <v>1.3384663952199956E-2</v>
      </c>
      <c r="G50" s="25">
        <v>0.47045636981579558</v>
      </c>
      <c r="H50" s="25">
        <v>4.525440804222268E-2</v>
      </c>
      <c r="I50">
        <v>0.49841422712417333</v>
      </c>
      <c r="J50" s="22">
        <v>0.10165412022088079</v>
      </c>
      <c r="K50" s="18">
        <f t="shared" si="19"/>
        <v>0.29340790978475012</v>
      </c>
      <c r="L50" s="18">
        <f t="shared" si="20"/>
        <v>0.22421810816154891</v>
      </c>
      <c r="M50">
        <v>9.7985423457574147E-2</v>
      </c>
      <c r="N50">
        <v>6.9009025590022463E-2</v>
      </c>
      <c r="O50" s="12">
        <f t="shared" si="0"/>
        <v>2.9944036513940286</v>
      </c>
    </row>
    <row r="51" spans="1:15" x14ac:dyDescent="0.25">
      <c r="A51" t="s">
        <v>55</v>
      </c>
      <c r="C51" s="14">
        <v>0.1065555234805473</v>
      </c>
      <c r="D51" s="25">
        <v>3.4090176020566518E-3</v>
      </c>
      <c r="E51" s="25">
        <v>3.7170561649532127E-2</v>
      </c>
      <c r="F51" s="25">
        <v>9.3089884548011002E-3</v>
      </c>
      <c r="G51" s="25">
        <v>0.3708940974002165</v>
      </c>
      <c r="H51" s="25">
        <v>3.943984476074755E-2</v>
      </c>
      <c r="I51" s="14">
        <v>0.34712162706500022</v>
      </c>
      <c r="J51" s="25">
        <v>6.6577978959134448E-2</v>
      </c>
      <c r="K51" s="18">
        <f t="shared" ref="K51:K54" si="21">AVERAGE(C51,E51,G51,I51)</f>
        <v>0.21543545239882406</v>
      </c>
      <c r="L51" s="18">
        <f t="shared" ref="L51:L54" si="22">STDEV(C51,E51,G51,I51)</f>
        <v>0.16846547529487613</v>
      </c>
      <c r="M51">
        <v>8.9526876499746166E-2</v>
      </c>
      <c r="N51">
        <v>6.330026916325468E-2</v>
      </c>
      <c r="O51" s="12">
        <f t="shared" si="0"/>
        <v>2.4063774010861962</v>
      </c>
    </row>
    <row r="52" spans="1:15" x14ac:dyDescent="0.25">
      <c r="A52" t="s">
        <v>56</v>
      </c>
      <c r="C52" s="14">
        <v>9.1959799753430285E-2</v>
      </c>
      <c r="D52" s="25">
        <v>3.1320341473698144E-3</v>
      </c>
      <c r="E52" s="25">
        <v>3.0140821061087456E-2</v>
      </c>
      <c r="F52" s="25">
        <v>9.2718306282201946E-3</v>
      </c>
      <c r="G52" s="25">
        <v>0.24370689657045425</v>
      </c>
      <c r="H52" s="25">
        <v>4.9748822538321094E-2</v>
      </c>
      <c r="I52" s="14">
        <v>0.12694347494593253</v>
      </c>
      <c r="J52" s="25">
        <v>4.2571700548219543E-2</v>
      </c>
      <c r="K52" s="18">
        <f t="shared" si="21"/>
        <v>0.12318774808272612</v>
      </c>
      <c r="L52" s="18">
        <f t="shared" si="22"/>
        <v>8.9762438360941388E-2</v>
      </c>
      <c r="M52">
        <v>7.4393109932464549E-2</v>
      </c>
      <c r="N52">
        <v>5.0903490753279865E-2</v>
      </c>
      <c r="O52" s="12">
        <f t="shared" si="0"/>
        <v>1.6559026527397263</v>
      </c>
    </row>
    <row r="53" spans="1:15" x14ac:dyDescent="0.25">
      <c r="A53" t="s">
        <v>92</v>
      </c>
      <c r="C53" s="14">
        <v>3.1126219761004936E-2</v>
      </c>
      <c r="D53" s="25">
        <v>3.9234470402422349E-3</v>
      </c>
      <c r="E53" s="25">
        <v>1.8015845758294478E-2</v>
      </c>
      <c r="F53" s="25">
        <v>6.6514915958086696E-3</v>
      </c>
      <c r="G53" s="25">
        <v>6.2954762707464224E-2</v>
      </c>
      <c r="H53" s="22">
        <v>1.8943340136916117E-2</v>
      </c>
      <c r="I53">
        <v>8.2916622982567079E-2</v>
      </c>
      <c r="J53" s="22">
        <v>3.0100238256476532E-2</v>
      </c>
      <c r="K53" s="18">
        <f t="shared" si="21"/>
        <v>4.8753362802332681E-2</v>
      </c>
      <c r="L53" s="18">
        <f t="shared" si="22"/>
        <v>2.9576562969350274E-2</v>
      </c>
      <c r="M53" s="27" t="s">
        <v>20</v>
      </c>
      <c r="N53" s="27" t="s">
        <v>20</v>
      </c>
      <c r="O53" s="12"/>
    </row>
    <row r="54" spans="1:15" x14ac:dyDescent="0.25">
      <c r="A54" t="s">
        <v>93</v>
      </c>
      <c r="C54" s="14">
        <v>1.3089988473317478E-3</v>
      </c>
      <c r="D54" s="25">
        <v>2.0465279543676362E-4</v>
      </c>
      <c r="E54" s="25">
        <v>8.0476548271738813E-4</v>
      </c>
      <c r="F54" s="25">
        <v>1.6672281372497811E-4</v>
      </c>
      <c r="G54" s="25">
        <v>3.5748052701226581E-3</v>
      </c>
      <c r="H54" s="22">
        <v>4.2779282237093841E-4</v>
      </c>
      <c r="I54">
        <v>3.7444903090133623E-3</v>
      </c>
      <c r="J54" s="22">
        <v>7.3650844682023302E-4</v>
      </c>
      <c r="K54" s="18">
        <f t="shared" si="21"/>
        <v>2.3582649772962887E-3</v>
      </c>
      <c r="L54" s="18">
        <f t="shared" si="22"/>
        <v>1.5183226540618042E-3</v>
      </c>
      <c r="M54" s="27" t="s">
        <v>20</v>
      </c>
      <c r="N54" s="27" t="s">
        <v>20</v>
      </c>
      <c r="O54" s="12"/>
    </row>
    <row r="55" spans="1:15" x14ac:dyDescent="0.25">
      <c r="A55" t="s">
        <v>57</v>
      </c>
      <c r="C55" s="14">
        <v>4.4900808340740742E-3</v>
      </c>
      <c r="D55" s="25">
        <v>2.0372010055104631E-4</v>
      </c>
      <c r="E55" s="25">
        <v>2.597463057424418E-3</v>
      </c>
      <c r="F55" s="25">
        <v>3.9152275910716308E-4</v>
      </c>
      <c r="G55" s="25">
        <v>1.208993042676438E-2</v>
      </c>
      <c r="H55" s="22">
        <v>1.3692314442669067E-3</v>
      </c>
      <c r="I55">
        <v>1.226641329193915E-2</v>
      </c>
      <c r="J55" s="22">
        <v>2.0136629271654285E-3</v>
      </c>
      <c r="K55" s="18">
        <f t="shared" ref="K55:K57" si="23">AVERAGE(C55,E55,G55,I55)</f>
        <v>7.8609719025505044E-3</v>
      </c>
      <c r="L55" s="18">
        <f t="shared" ref="L55:L57" si="24">STDEV(C55,E55,G55,I55)</f>
        <v>5.0451110325777952E-3</v>
      </c>
      <c r="M55">
        <v>5.3146769454598354E-3</v>
      </c>
      <c r="N55">
        <v>4.1483970836835088E-3</v>
      </c>
      <c r="O55" s="12">
        <f t="shared" si="0"/>
        <v>1.4791062529710091</v>
      </c>
    </row>
    <row r="56" spans="1:15" x14ac:dyDescent="0.25">
      <c r="A56" t="s">
        <v>58</v>
      </c>
      <c r="C56" s="14">
        <v>1.9532215989796615E-2</v>
      </c>
      <c r="D56" s="25">
        <v>1.462986173244662E-3</v>
      </c>
      <c r="E56" s="25">
        <v>1.9540677854554954E-2</v>
      </c>
      <c r="F56" s="25">
        <v>3.8171923402664002E-3</v>
      </c>
      <c r="G56" s="25">
        <v>7.3043475329798713E-2</v>
      </c>
      <c r="H56" s="22">
        <v>8.1472762947694226E-3</v>
      </c>
      <c r="I56">
        <v>7.838898303629166E-2</v>
      </c>
      <c r="J56" s="22">
        <v>1.3224300662421709E-2</v>
      </c>
      <c r="K56" s="18">
        <f t="shared" si="23"/>
        <v>4.762633805261049E-2</v>
      </c>
      <c r="L56" s="18">
        <f t="shared" si="24"/>
        <v>3.2508743423887057E-2</v>
      </c>
      <c r="M56">
        <v>3.9704253716617142E-2</v>
      </c>
      <c r="N56">
        <v>3.5823905376289968E-2</v>
      </c>
      <c r="O56" s="12">
        <f t="shared" si="0"/>
        <v>1.1995273451690083</v>
      </c>
    </row>
    <row r="57" spans="1:15" x14ac:dyDescent="0.25">
      <c r="A57" t="s">
        <v>59</v>
      </c>
      <c r="C57" s="14">
        <v>4.4621259924681293E-3</v>
      </c>
      <c r="D57" s="25">
        <v>3.4586766313258013E-4</v>
      </c>
      <c r="E57" s="25">
        <v>3.9091370757201593E-3</v>
      </c>
      <c r="F57" s="25">
        <v>8.4400145470080146E-4</v>
      </c>
      <c r="G57" s="25">
        <v>2.0747354449286541E-2</v>
      </c>
      <c r="H57" s="22">
        <v>2.4049552263598313E-3</v>
      </c>
      <c r="I57">
        <v>2.3475777662434891E-2</v>
      </c>
      <c r="J57" s="22">
        <v>3.8593959468182955E-3</v>
      </c>
      <c r="K57" s="18">
        <f t="shared" si="23"/>
        <v>1.314859879497743E-2</v>
      </c>
      <c r="L57" s="18">
        <f t="shared" si="24"/>
        <v>1.0411758952657153E-2</v>
      </c>
      <c r="M57">
        <v>9.3085201378512606E-3</v>
      </c>
      <c r="N57">
        <v>8.004990802520524E-3</v>
      </c>
      <c r="O57" s="12">
        <f t="shared" si="0"/>
        <v>1.4125337433080525</v>
      </c>
    </row>
    <row r="58" spans="1:15" x14ac:dyDescent="0.25">
      <c r="A58" t="s">
        <v>94</v>
      </c>
      <c r="C58" s="14">
        <v>6.5655217540390408E-3</v>
      </c>
      <c r="D58" s="25">
        <v>8.3045133814574985E-4</v>
      </c>
      <c r="E58" s="25">
        <v>7.064418300794289E-3</v>
      </c>
      <c r="F58" s="25">
        <v>1.2665076653096427E-3</v>
      </c>
      <c r="G58" s="25">
        <v>4.606366721909716E-2</v>
      </c>
      <c r="H58" s="22">
        <v>5.6360935795807376E-3</v>
      </c>
      <c r="I58">
        <v>5.1158423300463697E-2</v>
      </c>
      <c r="J58" s="22">
        <v>8.2710670056640179E-3</v>
      </c>
      <c r="K58" s="18">
        <f t="shared" ref="K58:K60" si="25">AVERAGE(C58,E58,G58,I58)</f>
        <v>2.7713007643598547E-2</v>
      </c>
      <c r="L58" s="18">
        <f t="shared" ref="L58:L60" si="26">STDEV(C58,E58,G58,I58)</f>
        <v>2.4221303457052736E-2</v>
      </c>
      <c r="M58" s="27" t="s">
        <v>20</v>
      </c>
      <c r="N58" s="27" t="s">
        <v>20</v>
      </c>
    </row>
    <row r="59" spans="1:15" x14ac:dyDescent="0.25">
      <c r="A59" t="s">
        <v>95</v>
      </c>
      <c r="C59" s="14">
        <v>1.031530943036389E-2</v>
      </c>
      <c r="D59" s="25">
        <v>4.0455411767769561E-4</v>
      </c>
      <c r="E59" s="25">
        <v>5.4878904408746845E-3</v>
      </c>
      <c r="F59" s="25">
        <v>1.1625242184195169E-3</v>
      </c>
      <c r="G59" s="22">
        <v>4.2720388454021659E-2</v>
      </c>
      <c r="H59" s="25">
        <v>5.2465278932038329E-3</v>
      </c>
      <c r="I59">
        <v>4.4509998350543811E-2</v>
      </c>
      <c r="J59" s="22">
        <v>7.197737175347556E-3</v>
      </c>
      <c r="K59" s="18">
        <f t="shared" si="25"/>
        <v>2.5758396668951012E-2</v>
      </c>
      <c r="L59" s="18">
        <f t="shared" si="26"/>
        <v>2.0726103486047184E-2</v>
      </c>
      <c r="M59" s="27" t="s">
        <v>20</v>
      </c>
      <c r="N59" s="27" t="s">
        <v>20</v>
      </c>
    </row>
    <row r="60" spans="1:15" x14ac:dyDescent="0.25">
      <c r="A60" t="s">
        <v>96</v>
      </c>
      <c r="C60" s="14">
        <v>2.282750693895232E-2</v>
      </c>
      <c r="D60" s="25">
        <v>3.0619927586668051E-3</v>
      </c>
      <c r="E60" s="25">
        <v>9.6689240044571922E-3</v>
      </c>
      <c r="F60" s="25">
        <v>1.4083962205285678E-3</v>
      </c>
      <c r="G60" s="22">
        <v>7.1496012095464467E-2</v>
      </c>
      <c r="H60" s="25">
        <v>1.0295936678396594E-2</v>
      </c>
      <c r="I60">
        <v>4.0611930415896093E-2</v>
      </c>
      <c r="J60" s="22">
        <v>1.0255334238252511E-2</v>
      </c>
      <c r="K60" s="18">
        <f t="shared" si="25"/>
        <v>3.6151093363692516E-2</v>
      </c>
      <c r="L60" s="18">
        <f t="shared" si="26"/>
        <v>2.6758086606672879E-2</v>
      </c>
      <c r="M60" s="27" t="s">
        <v>20</v>
      </c>
      <c r="N60" s="27" t="s">
        <v>20</v>
      </c>
      <c r="O60" s="14"/>
    </row>
    <row r="61" spans="1:15" x14ac:dyDescent="0.25">
      <c r="A61" t="s">
        <v>97</v>
      </c>
      <c r="C61" s="14">
        <v>9.7219828381244246E-3</v>
      </c>
      <c r="D61" s="25">
        <v>2.9101164148466864E-4</v>
      </c>
      <c r="E61" s="22">
        <v>4.3164554293995969E-3</v>
      </c>
      <c r="F61" s="25">
        <v>9.0745019265024447E-4</v>
      </c>
      <c r="G61" s="22">
        <v>3.0063891273569582E-2</v>
      </c>
      <c r="H61" s="25">
        <v>2.9852249825162384E-3</v>
      </c>
      <c r="I61">
        <v>3.2271763934727908E-2</v>
      </c>
      <c r="J61" s="22">
        <v>6.4948019618751452E-3</v>
      </c>
      <c r="K61" s="18">
        <f t="shared" ref="K61:K64" si="27">AVERAGE(C61,E61,G61,I61)</f>
        <v>1.9093523368955378E-2</v>
      </c>
      <c r="L61" s="18">
        <f t="shared" ref="L61:L64" si="28">STDEV(C61,E61,G61,I61)</f>
        <v>1.4144521968866217E-2</v>
      </c>
      <c r="M61" s="27" t="s">
        <v>20</v>
      </c>
      <c r="N61" s="27" t="s">
        <v>20</v>
      </c>
      <c r="O61" s="14"/>
    </row>
    <row r="62" spans="1:15" x14ac:dyDescent="0.25">
      <c r="A62" t="s">
        <v>98</v>
      </c>
      <c r="C62" s="14">
        <v>2.2691681565008857E-2</v>
      </c>
      <c r="D62" s="25">
        <v>1.3937148543823824E-3</v>
      </c>
      <c r="E62" s="22">
        <v>9.7323023775936143E-3</v>
      </c>
      <c r="F62" s="25">
        <v>1.3171365052584831E-3</v>
      </c>
      <c r="G62" s="25">
        <v>5.3472155493000537E-2</v>
      </c>
      <c r="H62" s="25">
        <v>4.9685850275227039E-3</v>
      </c>
      <c r="I62">
        <v>5.9130036070620361E-2</v>
      </c>
      <c r="J62" s="22">
        <v>9.9483568907369844E-3</v>
      </c>
      <c r="K62" s="18">
        <f t="shared" si="27"/>
        <v>3.6256543876555844E-2</v>
      </c>
      <c r="L62" s="18">
        <f t="shared" si="28"/>
        <v>2.3854523017006597E-2</v>
      </c>
      <c r="M62" s="27" t="s">
        <v>20</v>
      </c>
      <c r="N62" s="27" t="s">
        <v>20</v>
      </c>
      <c r="O62" s="14"/>
    </row>
    <row r="63" spans="1:15" x14ac:dyDescent="0.25">
      <c r="A63" t="s">
        <v>99</v>
      </c>
      <c r="C63" s="14">
        <v>1.5754815202297382E-2</v>
      </c>
      <c r="D63" s="25">
        <v>1.0503028545922597E-3</v>
      </c>
      <c r="E63" s="22">
        <v>4.4017767671913066E-3</v>
      </c>
      <c r="F63" s="25">
        <v>1.3583820672428254E-3</v>
      </c>
      <c r="G63" s="25">
        <v>2.4121981011329851E-2</v>
      </c>
      <c r="H63" s="25">
        <v>2.0745379234401347E-3</v>
      </c>
      <c r="I63">
        <v>2.5741602218786106E-2</v>
      </c>
      <c r="J63" s="22">
        <v>5.2220182889964831E-3</v>
      </c>
      <c r="K63" s="18">
        <f t="shared" si="27"/>
        <v>1.7505043799901161E-2</v>
      </c>
      <c r="L63" s="18">
        <f t="shared" si="28"/>
        <v>9.7704257792255479E-3</v>
      </c>
      <c r="M63" s="27" t="s">
        <v>20</v>
      </c>
      <c r="N63" s="27" t="s">
        <v>20</v>
      </c>
      <c r="O63" s="14"/>
    </row>
    <row r="64" spans="1:15" x14ac:dyDescent="0.25">
      <c r="A64" t="s">
        <v>64</v>
      </c>
      <c r="C64" s="14">
        <v>7.0390395411746548E-2</v>
      </c>
      <c r="D64" s="25">
        <v>2.2952460295807037E-3</v>
      </c>
      <c r="E64" s="25">
        <v>2.6975910858609099E-2</v>
      </c>
      <c r="F64" s="25">
        <v>5.0285345594590853E-3</v>
      </c>
      <c r="G64" s="25">
        <v>0.1486407836939409</v>
      </c>
      <c r="H64" s="25">
        <v>1.0652331651222854E-2</v>
      </c>
      <c r="I64">
        <v>0.12778412291086322</v>
      </c>
      <c r="J64" s="22">
        <v>2.4912162906120104E-2</v>
      </c>
      <c r="K64" s="18">
        <f t="shared" si="27"/>
        <v>9.344780321878994E-2</v>
      </c>
      <c r="L64" s="18">
        <f t="shared" si="28"/>
        <v>5.5303419039725535E-2</v>
      </c>
      <c r="M64">
        <v>2.4550479441003709E-2</v>
      </c>
      <c r="N64">
        <v>1.5659087135714983E-2</v>
      </c>
      <c r="O64" s="12">
        <f t="shared" ref="O64:O79" si="29">K64/M64</f>
        <v>3.8063534947800379</v>
      </c>
    </row>
    <row r="65" spans="1:15" x14ac:dyDescent="0.25">
      <c r="A65" t="s">
        <v>60</v>
      </c>
      <c r="C65" s="14">
        <v>1.2030412796058993</v>
      </c>
      <c r="D65" s="25">
        <v>6.6007236420573268E-2</v>
      </c>
      <c r="E65" s="25">
        <v>0.86212347150269619</v>
      </c>
      <c r="F65" s="25">
        <v>0.16822277738482275</v>
      </c>
      <c r="G65">
        <v>2.2810716017881387</v>
      </c>
      <c r="H65" s="22">
        <v>0.26195873808964221</v>
      </c>
      <c r="I65">
        <v>2.2008710342983231</v>
      </c>
      <c r="J65" s="25">
        <v>0.26263159894937416</v>
      </c>
      <c r="K65" s="18">
        <f t="shared" ref="K65:K68" si="30">AVERAGE(C65,E65,G65,I65)</f>
        <v>1.6367768467987642</v>
      </c>
      <c r="L65" s="18">
        <f t="shared" ref="L65:L68" si="31">STDEV(C65,E65,G65,I65)</f>
        <v>0.71216392723944166</v>
      </c>
      <c r="M65">
        <v>2.117112279332189</v>
      </c>
      <c r="N65">
        <v>1.479239900201053</v>
      </c>
      <c r="O65" s="12">
        <f t="shared" si="29"/>
        <v>0.77311763895444441</v>
      </c>
    </row>
    <row r="66" spans="1:15" x14ac:dyDescent="0.25">
      <c r="A66" t="s">
        <v>61</v>
      </c>
      <c r="C66" s="14">
        <v>0.78603098508638802</v>
      </c>
      <c r="D66" s="25">
        <v>2.9078508442593545E-2</v>
      </c>
      <c r="E66" s="25">
        <v>0.38835066719317279</v>
      </c>
      <c r="F66" s="25">
        <v>8.3938433671072663E-2</v>
      </c>
      <c r="G66">
        <v>0.95568566321212967</v>
      </c>
      <c r="H66" s="22">
        <v>0.10017053656516602</v>
      </c>
      <c r="I66" s="14">
        <v>0.85598956834211071</v>
      </c>
      <c r="J66" s="25">
        <v>0.12172273294988541</v>
      </c>
      <c r="K66" s="18">
        <f t="shared" si="30"/>
        <v>0.74651422095845033</v>
      </c>
      <c r="L66" s="18">
        <f t="shared" si="31"/>
        <v>0.24871687372872625</v>
      </c>
      <c r="M66">
        <v>0.62652780797017005</v>
      </c>
      <c r="N66">
        <v>0.50544041345223834</v>
      </c>
      <c r="O66" s="12">
        <f t="shared" si="29"/>
        <v>1.1915101156914538</v>
      </c>
    </row>
    <row r="67" spans="1:15" x14ac:dyDescent="0.25">
      <c r="A67" t="s">
        <v>62</v>
      </c>
      <c r="C67" s="14">
        <v>0.1361328430364126</v>
      </c>
      <c r="D67" s="25">
        <v>9.3450809774201452E-3</v>
      </c>
      <c r="E67" s="25">
        <v>4.2360884169533819E-2</v>
      </c>
      <c r="F67" s="25">
        <v>1.0451361378579088E-2</v>
      </c>
      <c r="G67" s="14">
        <v>0.17549275174707352</v>
      </c>
      <c r="H67" s="22">
        <v>2.3775009652833148E-2</v>
      </c>
      <c r="I67">
        <v>0.13108278625987221</v>
      </c>
      <c r="J67" s="22">
        <v>2.2160347245110672E-2</v>
      </c>
      <c r="K67" s="18">
        <f t="shared" si="30"/>
        <v>0.12126731630322304</v>
      </c>
      <c r="L67" s="18">
        <f t="shared" si="31"/>
        <v>5.6225587937251319E-2</v>
      </c>
      <c r="M67">
        <v>0.10703295879205733</v>
      </c>
      <c r="N67">
        <v>9.262423636164295E-2</v>
      </c>
      <c r="O67" s="12">
        <f t="shared" si="29"/>
        <v>1.1329904140912341</v>
      </c>
    </row>
    <row r="68" spans="1:15" x14ac:dyDescent="0.25">
      <c r="A68" t="s">
        <v>63</v>
      </c>
      <c r="C68" s="14">
        <v>0.24066685587370171</v>
      </c>
      <c r="D68" s="25">
        <v>1.1901238261177406E-2</v>
      </c>
      <c r="E68" s="25">
        <v>0.10028696288893181</v>
      </c>
      <c r="F68" s="25">
        <v>1.846802023856026E-2</v>
      </c>
      <c r="G68" s="14">
        <v>0.32799917407946572</v>
      </c>
      <c r="H68" s="22">
        <v>4.4440078983842675E-2</v>
      </c>
      <c r="I68">
        <v>0.29438478523344647</v>
      </c>
      <c r="J68" s="22">
        <v>4.9265251520125487E-2</v>
      </c>
      <c r="K68" s="18">
        <f t="shared" si="30"/>
        <v>0.24083444451888641</v>
      </c>
      <c r="L68" s="18">
        <f t="shared" si="31"/>
        <v>0.1003642561680383</v>
      </c>
      <c r="M68">
        <v>0.27602670578936594</v>
      </c>
      <c r="N68">
        <v>0.25327617274006442</v>
      </c>
      <c r="O68" s="12">
        <f t="shared" si="29"/>
        <v>0.87250414350365613</v>
      </c>
    </row>
    <row r="69" spans="1:15" x14ac:dyDescent="0.25">
      <c r="A69" t="s">
        <v>65</v>
      </c>
      <c r="C69" s="14">
        <v>0.20044447274006277</v>
      </c>
      <c r="D69" s="25">
        <v>6.8433673177873905E-3</v>
      </c>
      <c r="E69" s="25">
        <v>8.3821023766006891E-2</v>
      </c>
      <c r="F69" s="25">
        <v>1.6897928875920197E-2</v>
      </c>
      <c r="G69" s="14">
        <v>0.41313487602475873</v>
      </c>
      <c r="H69" s="22">
        <v>5.1444091928075468E-2</v>
      </c>
      <c r="I69" s="14">
        <v>0.31009139596403634</v>
      </c>
      <c r="J69" s="25">
        <v>5.4427710520942869E-2</v>
      </c>
      <c r="K69" s="18">
        <f t="shared" ref="K69:K72" si="32">AVERAGE(C69,E69,G69,I69)</f>
        <v>0.25187294212371619</v>
      </c>
      <c r="L69" s="18">
        <f t="shared" ref="L69:L72" si="33">STDEV(C69,E69,G69,I69)</f>
        <v>0.14175228912897467</v>
      </c>
      <c r="M69">
        <v>0.10315283789493025</v>
      </c>
      <c r="N69">
        <v>5.886968346274029E-2</v>
      </c>
      <c r="O69" s="12">
        <f t="shared" si="29"/>
        <v>2.4417451547020912</v>
      </c>
    </row>
    <row r="70" spans="1:15" x14ac:dyDescent="0.25">
      <c r="A70" t="s">
        <v>66</v>
      </c>
      <c r="C70" s="14">
        <v>9.1832045778808102E-2</v>
      </c>
      <c r="D70" s="25">
        <v>4.5607396126884029E-3</v>
      </c>
      <c r="E70" s="25">
        <v>3.9405837775330826E-2</v>
      </c>
      <c r="F70" s="25">
        <v>5.8994984714532761E-3</v>
      </c>
      <c r="G70" s="14">
        <v>8.0854785946902388E-2</v>
      </c>
      <c r="H70" s="25">
        <v>1.3276528744674762E-2</v>
      </c>
      <c r="I70" s="14">
        <v>5.3596881051069856E-2</v>
      </c>
      <c r="J70" s="25">
        <v>1.1330567213379201E-2</v>
      </c>
      <c r="K70" s="18">
        <f t="shared" si="32"/>
        <v>6.6422387638027797E-2</v>
      </c>
      <c r="L70" s="18">
        <f t="shared" si="33"/>
        <v>2.4140784532080559E-2</v>
      </c>
      <c r="M70">
        <v>2.7066658697370828E-2</v>
      </c>
      <c r="N70">
        <v>1.3054923074705601E-2</v>
      </c>
      <c r="O70" s="12">
        <f t="shared" si="29"/>
        <v>2.4540298224723194</v>
      </c>
    </row>
    <row r="71" spans="1:15" x14ac:dyDescent="0.25">
      <c r="A71" t="s">
        <v>67</v>
      </c>
      <c r="C71" s="14">
        <v>1.7383358311366618E-3</v>
      </c>
      <c r="D71" s="25">
        <v>1.0940036727116184E-4</v>
      </c>
      <c r="E71" s="25">
        <v>6.9812565390902856E-4</v>
      </c>
      <c r="F71" s="25">
        <v>1.4665230641821862E-4</v>
      </c>
      <c r="G71">
        <v>2.0381253721776832E-3</v>
      </c>
      <c r="H71" s="25">
        <v>4.1064288273223401E-4</v>
      </c>
      <c r="I71" s="14">
        <v>1.61566654862134E-3</v>
      </c>
      <c r="J71" s="25">
        <v>3.3326584052104444E-4</v>
      </c>
      <c r="K71" s="18">
        <f t="shared" si="32"/>
        <v>1.5225633514611783E-3</v>
      </c>
      <c r="L71" s="18">
        <f t="shared" si="33"/>
        <v>5.7756029487754975E-4</v>
      </c>
      <c r="M71">
        <v>5.3425815164748289E-3</v>
      </c>
      <c r="N71">
        <v>3.7440773422908022E-3</v>
      </c>
      <c r="O71" s="12">
        <f t="shared" si="29"/>
        <v>0.28498645210486268</v>
      </c>
    </row>
    <row r="72" spans="1:15" x14ac:dyDescent="0.25">
      <c r="A72" t="s">
        <v>68</v>
      </c>
      <c r="C72" s="14">
        <v>4.3356997995441585E-2</v>
      </c>
      <c r="D72" s="25">
        <v>2.7191152902200774E-3</v>
      </c>
      <c r="E72" s="25">
        <v>1.2760320021664275E-2</v>
      </c>
      <c r="F72" s="25">
        <v>2.675961130569564E-3</v>
      </c>
      <c r="G72">
        <v>4.3970162768489529E-2</v>
      </c>
      <c r="H72" s="25">
        <v>5.1708519888889193E-3</v>
      </c>
      <c r="I72">
        <v>2.3551599324682686E-2</v>
      </c>
      <c r="J72" s="22">
        <v>6.2248751981078031E-3</v>
      </c>
      <c r="K72" s="18">
        <f t="shared" si="32"/>
        <v>3.0909770027569519E-2</v>
      </c>
      <c r="L72" s="18">
        <f t="shared" si="33"/>
        <v>1.537370649562567E-2</v>
      </c>
      <c r="M72">
        <v>1.1755405495768647E-2</v>
      </c>
      <c r="N72">
        <v>8.2027363133146073E-3</v>
      </c>
      <c r="O72" s="12">
        <f t="shared" si="29"/>
        <v>2.6294090866278905</v>
      </c>
    </row>
    <row r="73" spans="1:15" x14ac:dyDescent="0.25">
      <c r="A73" t="s">
        <v>69</v>
      </c>
      <c r="C73" s="14">
        <v>1.7472849752633999E-2</v>
      </c>
      <c r="D73" s="25">
        <v>9.5390713469293111E-4</v>
      </c>
      <c r="E73" s="25">
        <v>7.9020328903809372E-3</v>
      </c>
      <c r="F73" s="25">
        <v>2.3006523964646374E-3</v>
      </c>
      <c r="G73" s="14">
        <v>3.4151549729277156E-2</v>
      </c>
      <c r="H73" s="25">
        <v>6.8685145629149595E-3</v>
      </c>
      <c r="I73" s="14">
        <v>1.9057175731208572E-2</v>
      </c>
      <c r="J73" s="22">
        <v>4.5956745186774813E-3</v>
      </c>
      <c r="K73" s="18">
        <f t="shared" ref="K73:K75" si="34">AVERAGE(C73,E73,G73,I73)</f>
        <v>1.9645902025875166E-2</v>
      </c>
      <c r="L73" s="18">
        <f t="shared" ref="L73:L75" si="35">STDEV(C73,E73,G73,I73)</f>
        <v>1.0853586694408071E-2</v>
      </c>
      <c r="M73">
        <v>2.6960240631176777E-2</v>
      </c>
      <c r="N73">
        <v>2.2848345399534249E-2</v>
      </c>
      <c r="O73" s="12">
        <f t="shared" si="29"/>
        <v>0.72869906076270985</v>
      </c>
    </row>
    <row r="74" spans="1:15" x14ac:dyDescent="0.25">
      <c r="A74" t="s">
        <v>70</v>
      </c>
      <c r="C74" s="14">
        <v>1.9571264839633076E-2</v>
      </c>
      <c r="D74" s="25">
        <v>1.2951354147565642E-3</v>
      </c>
      <c r="E74" s="25">
        <v>9.1879820593027614E-3</v>
      </c>
      <c r="F74" s="25">
        <v>2.3168525311274089E-3</v>
      </c>
      <c r="G74">
        <v>2.6132416706266776E-2</v>
      </c>
      <c r="H74" s="22">
        <v>6.1165175119758429E-3</v>
      </c>
      <c r="I74" s="14">
        <v>1.8502407729555834E-2</v>
      </c>
      <c r="J74" s="22">
        <v>5.0232320328075257E-3</v>
      </c>
      <c r="K74" s="18">
        <f t="shared" si="34"/>
        <v>1.8348517833689612E-2</v>
      </c>
      <c r="L74" s="18">
        <f t="shared" si="35"/>
        <v>6.9767062351065228E-3</v>
      </c>
      <c r="M74">
        <v>2.3503621163914558E-2</v>
      </c>
      <c r="N74">
        <v>2.1298632356068922E-2</v>
      </c>
      <c r="O74" s="12">
        <f t="shared" si="29"/>
        <v>0.78066769821240789</v>
      </c>
    </row>
    <row r="75" spans="1:15" x14ac:dyDescent="0.25">
      <c r="A75" t="s">
        <v>71</v>
      </c>
      <c r="C75" s="14">
        <v>3.0267839791501303E-2</v>
      </c>
      <c r="D75" s="25">
        <v>1.3688142558259406E-3</v>
      </c>
      <c r="E75" s="25">
        <v>9.7107643298168286E-3</v>
      </c>
      <c r="F75" s="25">
        <v>3.1030417235839059E-3</v>
      </c>
      <c r="G75">
        <v>5.3613587405407254E-2</v>
      </c>
      <c r="H75" s="22">
        <v>1.1497604520038673E-2</v>
      </c>
      <c r="I75" s="14">
        <v>2.9518057223528557E-2</v>
      </c>
      <c r="J75" s="25">
        <v>9.4058154935486582E-3</v>
      </c>
      <c r="K75" s="18">
        <f t="shared" si="34"/>
        <v>3.0777562187563483E-2</v>
      </c>
      <c r="L75" s="18">
        <f t="shared" si="35"/>
        <v>1.795494536708139E-2</v>
      </c>
      <c r="M75">
        <v>4.1587660194354156E-2</v>
      </c>
      <c r="N75">
        <v>3.3474417644239855E-2</v>
      </c>
      <c r="O75" s="12">
        <f t="shared" si="29"/>
        <v>0.74006477026427597</v>
      </c>
    </row>
    <row r="76" spans="1:15" x14ac:dyDescent="0.25">
      <c r="A76" t="s">
        <v>72</v>
      </c>
      <c r="C76" s="14">
        <v>1.4314073548144414E-2</v>
      </c>
      <c r="D76" s="25">
        <v>1.019788788435299E-3</v>
      </c>
      <c r="E76" s="25">
        <v>4.2602694202243298E-3</v>
      </c>
      <c r="F76" s="25">
        <v>9.9224530707273106E-4</v>
      </c>
      <c r="G76" s="14">
        <v>1.6983565122428105E-2</v>
      </c>
      <c r="H76" s="25">
        <v>4.1349555438323186E-3</v>
      </c>
      <c r="I76">
        <v>9.8334413985725656E-3</v>
      </c>
      <c r="J76" s="25">
        <v>3.3730608999961681E-3</v>
      </c>
      <c r="K76" s="18">
        <f t="shared" ref="K76:K77" si="36">AVERAGE(C76,E76,G76,I76)</f>
        <v>1.1347837372342354E-2</v>
      </c>
      <c r="L76" s="18">
        <f t="shared" ref="L76:L77" si="37">STDEV(C76,E76,G76,I76)</f>
        <v>5.5703679999614631E-3</v>
      </c>
      <c r="M76">
        <v>1.08007211118501E-2</v>
      </c>
      <c r="N76">
        <v>8.5548716526445516E-3</v>
      </c>
      <c r="O76" s="12">
        <f t="shared" si="29"/>
        <v>1.0506555307582177</v>
      </c>
    </row>
    <row r="77" spans="1:15" x14ac:dyDescent="0.25">
      <c r="A77" t="s">
        <v>73</v>
      </c>
      <c r="C77" s="14">
        <v>7.9902483317605577E-2</v>
      </c>
      <c r="D77" s="25">
        <v>2.0651682926970598E-3</v>
      </c>
      <c r="E77">
        <v>5.1915462605148635E-2</v>
      </c>
      <c r="F77" s="25">
        <v>1.171460489433747E-2</v>
      </c>
      <c r="G77" s="14">
        <v>0.1410566747636115</v>
      </c>
      <c r="H77" s="25">
        <v>3.0006841438952811E-2</v>
      </c>
      <c r="I77">
        <v>6.9698180856461983E-2</v>
      </c>
      <c r="J77" s="25">
        <v>2.3116649070879462E-2</v>
      </c>
      <c r="K77" s="18">
        <f t="shared" si="36"/>
        <v>8.5643200385706914E-2</v>
      </c>
      <c r="L77" s="18">
        <f t="shared" si="37"/>
        <v>3.8710088773982368E-2</v>
      </c>
      <c r="M77">
        <v>6.9564726380967376E-2</v>
      </c>
      <c r="N77">
        <v>5.5233458095774332E-2</v>
      </c>
      <c r="O77" s="12">
        <f t="shared" si="29"/>
        <v>1.2311296951947552</v>
      </c>
    </row>
    <row r="78" spans="1:15" x14ac:dyDescent="0.25">
      <c r="A78" t="s">
        <v>75</v>
      </c>
      <c r="C78" s="14">
        <v>0.19019787400150401</v>
      </c>
      <c r="D78" s="25">
        <v>7.1160574195949802E-2</v>
      </c>
      <c r="E78" s="14">
        <v>0.26464266096609307</v>
      </c>
      <c r="F78" s="25">
        <v>4.9511284600620577E-2</v>
      </c>
      <c r="G78">
        <v>0.25441215939809447</v>
      </c>
      <c r="H78" s="22">
        <v>2.9461796367942505E-2</v>
      </c>
      <c r="I78">
        <v>0.41564557840368549</v>
      </c>
      <c r="J78" s="25">
        <v>4.7819118308320745E-2</v>
      </c>
      <c r="K78" s="18">
        <f t="shared" ref="K78:K80" si="38">AVERAGE(C78,E78,G78,I78)</f>
        <v>0.28122456819234426</v>
      </c>
      <c r="L78" s="18">
        <f t="shared" ref="L78:L80" si="39">STDEV(C78,E78,G78,I78)</f>
        <v>9.5479023794339701E-2</v>
      </c>
      <c r="M78">
        <v>0.73641038821512639</v>
      </c>
      <c r="N78">
        <v>0.39160283621453346</v>
      </c>
      <c r="O78" s="12">
        <f t="shared" si="29"/>
        <v>0.3818856614366371</v>
      </c>
    </row>
    <row r="79" spans="1:15" x14ac:dyDescent="0.25">
      <c r="A79" s="14" t="s">
        <v>74</v>
      </c>
      <c r="C79" s="14">
        <v>8.9393657631651705E-2</v>
      </c>
      <c r="D79" s="25">
        <v>1.0574635900829223E-2</v>
      </c>
      <c r="E79" s="14">
        <v>0.12919460608520231</v>
      </c>
      <c r="F79" s="25">
        <v>6.6852193034102045E-2</v>
      </c>
      <c r="G79">
        <v>0.14669436980257042</v>
      </c>
      <c r="H79" s="22">
        <v>3.2956995412315407E-2</v>
      </c>
      <c r="I79">
        <v>0.19786735051948129</v>
      </c>
      <c r="J79" s="25">
        <v>3.3569971784214073E-2</v>
      </c>
      <c r="K79" s="18">
        <f t="shared" si="38"/>
        <v>0.14078749600972645</v>
      </c>
      <c r="L79" s="18">
        <f t="shared" si="39"/>
        <v>4.4976744616498379E-2</v>
      </c>
      <c r="M79">
        <v>0.12130415962764483</v>
      </c>
      <c r="N79">
        <v>0.12275439552945917</v>
      </c>
      <c r="O79" s="12">
        <f t="shared" si="29"/>
        <v>1.1606155670332134</v>
      </c>
    </row>
    <row r="80" spans="1:15" x14ac:dyDescent="0.25">
      <c r="A80" s="3" t="s">
        <v>100</v>
      </c>
      <c r="B80" s="3"/>
      <c r="C80" s="28">
        <v>1.4728975321717243E-2</v>
      </c>
      <c r="D80" s="37">
        <v>2.3219664068430293E-3</v>
      </c>
      <c r="E80" s="28">
        <v>1.0472132668911555E-2</v>
      </c>
      <c r="F80" s="37">
        <v>2.4728591580229662E-3</v>
      </c>
      <c r="G80" s="28">
        <v>1.4312399496914451E-2</v>
      </c>
      <c r="H80" s="37">
        <v>1.7367034334145178E-3</v>
      </c>
      <c r="I80" s="28">
        <v>1.8394105703022554E-2</v>
      </c>
      <c r="J80" s="37">
        <v>2.4600168136537509E-3</v>
      </c>
      <c r="K80" s="29">
        <f t="shared" si="38"/>
        <v>1.4476903297641449E-2</v>
      </c>
      <c r="L80" s="29">
        <f t="shared" si="39"/>
        <v>3.2389949201996004E-3</v>
      </c>
      <c r="M80" s="30" t="s">
        <v>20</v>
      </c>
      <c r="N80" s="30" t="s">
        <v>20</v>
      </c>
      <c r="O80" s="28"/>
    </row>
    <row r="81" spans="3:15" x14ac:dyDescent="0.25">
      <c r="C81" s="14"/>
      <c r="D81" s="25"/>
      <c r="E81" s="14"/>
      <c r="F81" s="25"/>
      <c r="G81" s="14"/>
      <c r="O81" s="14"/>
    </row>
    <row r="82" spans="3:15" x14ac:dyDescent="0.25">
      <c r="C82" s="14"/>
      <c r="D82" s="25"/>
      <c r="E82" s="14"/>
      <c r="F82" s="25"/>
      <c r="G82" s="14"/>
      <c r="H82" s="25"/>
      <c r="I82" s="14"/>
      <c r="J82" s="25"/>
      <c r="K82" s="14"/>
    </row>
    <row r="83" spans="3:15" x14ac:dyDescent="0.25">
      <c r="C83" s="14"/>
      <c r="D83" s="25"/>
      <c r="E83" s="14"/>
      <c r="F83" s="25"/>
      <c r="G83" s="14"/>
      <c r="H83" s="25"/>
      <c r="I83" s="14"/>
      <c r="J83" s="25"/>
      <c r="K83" s="14"/>
      <c r="L83" s="14"/>
      <c r="M83" s="14"/>
      <c r="N83" s="14"/>
      <c r="O83" s="14"/>
    </row>
    <row r="84" spans="3:15" x14ac:dyDescent="0.25">
      <c r="C84" s="14"/>
      <c r="D84" s="25"/>
      <c r="E84" s="14"/>
      <c r="F84" s="25"/>
      <c r="G84" s="14"/>
      <c r="H84" s="25"/>
      <c r="I84" s="14"/>
      <c r="J84" s="25"/>
      <c r="K84" s="14"/>
      <c r="L84" s="14"/>
      <c r="M84" s="14"/>
      <c r="N84" s="14"/>
      <c r="O84" s="14"/>
    </row>
    <row r="85" spans="3:15" x14ac:dyDescent="0.25">
      <c r="C85" s="14"/>
      <c r="D85" s="25"/>
      <c r="E85" s="14"/>
      <c r="F85" s="25"/>
      <c r="G85" s="14"/>
      <c r="H85" s="25"/>
      <c r="I85" s="14"/>
      <c r="J85" s="25"/>
      <c r="K85" s="14"/>
      <c r="L85" s="14"/>
      <c r="M85" s="14"/>
      <c r="N85" s="14"/>
      <c r="O85" s="14"/>
    </row>
    <row r="86" spans="3:15" x14ac:dyDescent="0.25">
      <c r="C86" s="14"/>
      <c r="D86" s="25"/>
      <c r="E86" s="14"/>
      <c r="F86" s="25"/>
      <c r="G86" s="14"/>
      <c r="H86" s="25"/>
      <c r="I86" s="14"/>
      <c r="J86" s="25"/>
      <c r="K86" s="14"/>
      <c r="L86" s="14"/>
      <c r="M86" s="14"/>
      <c r="N86" s="14"/>
      <c r="O86" s="14"/>
    </row>
  </sheetData>
  <mergeCells count="20">
    <mergeCell ref="C3:D3"/>
    <mergeCell ref="E3:F3"/>
    <mergeCell ref="G3:H3"/>
    <mergeCell ref="I3:J3"/>
    <mergeCell ref="K3:L3"/>
    <mergeCell ref="M2:N2"/>
    <mergeCell ref="C2:D2"/>
    <mergeCell ref="E2:F2"/>
    <mergeCell ref="G2:H2"/>
    <mergeCell ref="I2:J2"/>
    <mergeCell ref="K2:L2"/>
    <mergeCell ref="Y3:Z3"/>
    <mergeCell ref="AA3:AB3"/>
    <mergeCell ref="AC3:AD3"/>
    <mergeCell ref="AE3:AF3"/>
    <mergeCell ref="M3:N3"/>
    <mergeCell ref="W3:X3"/>
    <mergeCell ref="Q3:R3"/>
    <mergeCell ref="U3:V3"/>
    <mergeCell ref="S3:T3"/>
  </mergeCell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257"/>
  <sheetViews>
    <sheetView zoomScale="80" zoomScaleNormal="80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Q15" sqref="Q15"/>
    </sheetView>
  </sheetViews>
  <sheetFormatPr defaultRowHeight="15" x14ac:dyDescent="0.25"/>
  <cols>
    <col min="2" max="2" width="11.28515625" customWidth="1"/>
    <col min="3" max="3" width="21.42578125" customWidth="1"/>
    <col min="4" max="12" width="12.7109375" customWidth="1"/>
    <col min="13" max="13" width="9" customWidth="1"/>
    <col min="14" max="14" width="12.7109375" customWidth="1"/>
    <col min="15" max="15" width="11.140625" customWidth="1"/>
    <col min="16" max="16" width="15.42578125" customWidth="1"/>
    <col min="17" max="17" width="11.85546875" customWidth="1"/>
  </cols>
  <sheetData>
    <row r="1" spans="1:19" ht="21" x14ac:dyDescent="0.3">
      <c r="A1" s="114" t="s">
        <v>930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9" x14ac:dyDescent="0.25">
      <c r="A2" s="41"/>
      <c r="B2" s="42"/>
      <c r="C2" s="132" t="s">
        <v>101</v>
      </c>
      <c r="D2" s="43"/>
      <c r="E2" s="44"/>
      <c r="F2" s="42"/>
      <c r="G2" s="45"/>
      <c r="I2" s="46" t="s">
        <v>102</v>
      </c>
      <c r="J2" s="46" t="s">
        <v>103</v>
      </c>
      <c r="K2" s="133" t="s">
        <v>104</v>
      </c>
    </row>
    <row r="3" spans="1:19" x14ac:dyDescent="0.25">
      <c r="A3" s="41"/>
      <c r="B3" s="42"/>
      <c r="C3" s="132"/>
      <c r="D3" s="135" t="s">
        <v>553</v>
      </c>
      <c r="E3" s="135"/>
      <c r="F3" s="135" t="s">
        <v>554</v>
      </c>
      <c r="G3" s="135"/>
      <c r="H3" s="46" t="s">
        <v>555</v>
      </c>
      <c r="I3" s="47" t="s">
        <v>556</v>
      </c>
      <c r="J3" s="48" t="s">
        <v>557</v>
      </c>
      <c r="K3" s="133"/>
      <c r="L3" s="9"/>
      <c r="M3" s="9"/>
      <c r="N3" s="9"/>
      <c r="O3" s="9"/>
      <c r="P3" s="79" t="s">
        <v>103</v>
      </c>
      <c r="Q3" s="79" t="s">
        <v>103</v>
      </c>
      <c r="R3" s="9"/>
      <c r="S3" s="9"/>
    </row>
    <row r="4" spans="1:19" x14ac:dyDescent="0.25">
      <c r="A4" s="41"/>
      <c r="B4" s="42"/>
      <c r="C4" s="132"/>
      <c r="D4" s="46"/>
      <c r="E4" s="46"/>
      <c r="F4" s="46"/>
      <c r="G4" s="46"/>
      <c r="H4" s="46"/>
      <c r="I4" s="49" t="s">
        <v>105</v>
      </c>
      <c r="J4" s="50"/>
      <c r="K4" s="133"/>
      <c r="L4" s="1"/>
      <c r="M4" s="1"/>
      <c r="N4" s="1"/>
      <c r="O4" s="1"/>
      <c r="P4" s="1">
        <v>2009</v>
      </c>
      <c r="Q4" s="1">
        <v>2015</v>
      </c>
      <c r="R4" s="1"/>
      <c r="S4" s="1"/>
    </row>
    <row r="5" spans="1:19" x14ac:dyDescent="0.25">
      <c r="A5" s="51"/>
      <c r="B5" s="42"/>
      <c r="C5" s="132"/>
      <c r="D5" s="134" t="s">
        <v>106</v>
      </c>
      <c r="E5" s="134"/>
      <c r="F5" s="134" t="s">
        <v>107</v>
      </c>
      <c r="G5" s="134"/>
      <c r="K5" s="133"/>
      <c r="P5" s="79" t="s">
        <v>927</v>
      </c>
      <c r="Q5" s="131" t="s">
        <v>926</v>
      </c>
    </row>
    <row r="6" spans="1:19" x14ac:dyDescent="0.25">
      <c r="A6" s="41"/>
      <c r="B6" s="42"/>
      <c r="C6" s="43" t="s">
        <v>108</v>
      </c>
      <c r="D6" s="52" t="s">
        <v>109</v>
      </c>
      <c r="E6" s="53" t="s">
        <v>110</v>
      </c>
      <c r="F6" s="52" t="s">
        <v>110</v>
      </c>
      <c r="G6" s="53" t="s">
        <v>109</v>
      </c>
      <c r="H6" s="52" t="s">
        <v>111</v>
      </c>
      <c r="I6" s="52" t="s">
        <v>110</v>
      </c>
      <c r="J6" s="52" t="s">
        <v>112</v>
      </c>
      <c r="K6" s="52" t="s">
        <v>113</v>
      </c>
      <c r="P6" s="79" t="s">
        <v>928</v>
      </c>
      <c r="Q6" s="131"/>
    </row>
    <row r="7" spans="1:19" ht="56.25" x14ac:dyDescent="0.25">
      <c r="A7" s="81" t="s">
        <v>114</v>
      </c>
      <c r="B7" s="82" t="s">
        <v>549</v>
      </c>
      <c r="C7" s="83" t="s">
        <v>115</v>
      </c>
      <c r="D7" s="84" t="s">
        <v>116</v>
      </c>
      <c r="E7" s="85" t="s">
        <v>117</v>
      </c>
      <c r="F7" s="86" t="s">
        <v>118</v>
      </c>
      <c r="G7" s="85" t="s">
        <v>118</v>
      </c>
      <c r="H7" s="86" t="s">
        <v>119</v>
      </c>
      <c r="I7" s="85" t="s">
        <v>120</v>
      </c>
      <c r="J7" s="85" t="s">
        <v>121</v>
      </c>
      <c r="K7" s="85" t="s">
        <v>122</v>
      </c>
      <c r="L7" s="113" t="s">
        <v>426</v>
      </c>
      <c r="M7" s="84" t="s">
        <v>925</v>
      </c>
      <c r="N7" s="113" t="s">
        <v>427</v>
      </c>
      <c r="O7" s="87" t="s">
        <v>925</v>
      </c>
      <c r="P7" s="87" t="s">
        <v>550</v>
      </c>
      <c r="Q7" s="87" t="s">
        <v>952</v>
      </c>
    </row>
    <row r="8" spans="1:19" x14ac:dyDescent="0.25">
      <c r="A8" s="54"/>
      <c r="C8" t="s">
        <v>10</v>
      </c>
      <c r="D8" s="64"/>
      <c r="E8" s="65">
        <v>0.83140000000000003</v>
      </c>
      <c r="F8" s="65">
        <v>0.74389300000000003</v>
      </c>
      <c r="G8" s="62"/>
      <c r="H8" s="63">
        <v>0.83748410529495654</v>
      </c>
      <c r="I8" s="63">
        <v>0.8</v>
      </c>
      <c r="J8" s="66">
        <v>0.77200000000000002</v>
      </c>
      <c r="K8" s="63">
        <v>0.71775000000000011</v>
      </c>
      <c r="L8" s="106">
        <f>AVERAGE(I8:K8,P8,Q8)</f>
        <v>0.75686780028943557</v>
      </c>
      <c r="M8" s="63">
        <f>STDEV(I8:K8,P8:Q8)</f>
        <v>3.5095476704553055E-2</v>
      </c>
      <c r="N8" s="63">
        <f>AVERAGE(D8:G8)</f>
        <v>0.78764650000000003</v>
      </c>
      <c r="O8" s="63">
        <f>STDEV(D8:G8)</f>
        <v>6.1876793101291218E-2</v>
      </c>
      <c r="P8" s="63">
        <v>0.72358900144717797</v>
      </c>
      <c r="Q8" s="97">
        <v>0.77100000000000002</v>
      </c>
    </row>
    <row r="9" spans="1:19" x14ac:dyDescent="0.25">
      <c r="A9" s="54">
        <v>43.989829999999998</v>
      </c>
      <c r="B9" t="s">
        <v>2</v>
      </c>
      <c r="C9" t="s">
        <v>123</v>
      </c>
      <c r="D9" s="64"/>
      <c r="E9" s="67">
        <v>1687.9702</v>
      </c>
      <c r="F9" s="68">
        <v>1329.3805829223386</v>
      </c>
      <c r="G9" s="62"/>
      <c r="H9" s="1">
        <v>1703</v>
      </c>
      <c r="I9" s="1">
        <v>1579</v>
      </c>
      <c r="J9" s="69">
        <v>1564.1813455178644</v>
      </c>
      <c r="K9" s="54">
        <v>1467.75</v>
      </c>
      <c r="L9" s="107">
        <f>AVERAGE(I9:K9,P9,Q9)</f>
        <v>1543.6401857288124</v>
      </c>
      <c r="M9" s="73">
        <f t="shared" ref="M9:M12" si="0">STDEV(I9:K9,P9:Q9)</f>
        <v>65.678049177942256</v>
      </c>
      <c r="N9" s="54">
        <f>AVERAGE(D9:G9)</f>
        <v>1508.6753914611693</v>
      </c>
      <c r="O9" s="54">
        <f t="shared" ref="O9:O66" si="1">STDEV(D9:G9)</f>
        <v>253.56114989870036</v>
      </c>
      <c r="P9" s="54">
        <v>1484.2695831261983</v>
      </c>
      <c r="Q9" s="89">
        <v>1623</v>
      </c>
    </row>
    <row r="10" spans="1:19" x14ac:dyDescent="0.25">
      <c r="A10" s="54">
        <v>27.994914999999999</v>
      </c>
      <c r="B10" t="s">
        <v>3</v>
      </c>
      <c r="C10" t="s">
        <v>124</v>
      </c>
      <c r="D10" s="64"/>
      <c r="E10" s="70">
        <v>217.89789999999999</v>
      </c>
      <c r="F10" s="71">
        <v>291.24861406088559</v>
      </c>
      <c r="G10" s="62"/>
      <c r="H10" s="1">
        <v>210.3</v>
      </c>
      <c r="I10" s="1">
        <v>251</v>
      </c>
      <c r="J10" s="72">
        <v>290.51113851223846</v>
      </c>
      <c r="K10" s="73">
        <v>367.99749999999995</v>
      </c>
      <c r="L10" s="108">
        <f>AVERAGE(I10:K10,P10,Q10)</f>
        <v>315.40421616207414</v>
      </c>
      <c r="M10" s="73">
        <f t="shared" si="0"/>
        <v>49.171364275887349</v>
      </c>
      <c r="N10" s="73">
        <f>AVERAGE(D10:G10)</f>
        <v>254.57325703044279</v>
      </c>
      <c r="O10" s="73">
        <f t="shared" si="1"/>
        <v>51.866787317327741</v>
      </c>
      <c r="P10" s="73">
        <v>360.81244229813223</v>
      </c>
      <c r="Q10" s="89">
        <v>306.7</v>
      </c>
    </row>
    <row r="11" spans="1:19" x14ac:dyDescent="0.25">
      <c r="A11" s="54">
        <v>2.0156499999999999</v>
      </c>
      <c r="B11" t="s">
        <v>13</v>
      </c>
      <c r="C11" t="s">
        <v>125</v>
      </c>
      <c r="D11" s="64"/>
      <c r="E11" s="64"/>
      <c r="F11" s="74"/>
      <c r="G11" s="62"/>
      <c r="H11" s="1"/>
      <c r="I11" s="1"/>
      <c r="J11" s="75">
        <v>1.2170108029792108</v>
      </c>
      <c r="K11" s="75"/>
      <c r="L11" s="109">
        <f t="shared" ref="L11:L70" si="2">AVERAGE(I11:K11)</f>
        <v>1.2170108029792108</v>
      </c>
      <c r="M11" s="75"/>
      <c r="N11" s="62"/>
      <c r="O11" s="62"/>
      <c r="P11" s="1"/>
      <c r="Q11" s="89"/>
    </row>
    <row r="12" spans="1:19" x14ac:dyDescent="0.25">
      <c r="A12" s="54">
        <v>16.031300000000002</v>
      </c>
      <c r="B12" t="s">
        <v>4</v>
      </c>
      <c r="C12" t="s">
        <v>126</v>
      </c>
      <c r="D12" s="64"/>
      <c r="E12" s="76">
        <v>10.385400000000001</v>
      </c>
      <c r="F12" s="77">
        <v>17.850377914122479</v>
      </c>
      <c r="G12" s="75"/>
      <c r="H12" s="75">
        <v>20.8</v>
      </c>
      <c r="I12" s="75">
        <v>11</v>
      </c>
      <c r="J12" s="26">
        <v>9.51</v>
      </c>
      <c r="K12" s="75">
        <v>9.4149999999999991</v>
      </c>
      <c r="L12" s="109">
        <f>AVERAGE(I12:K12,P12,Q12)</f>
        <v>9.7924135359704572</v>
      </c>
      <c r="M12" s="75">
        <f t="shared" si="0"/>
        <v>3.3005108134746224</v>
      </c>
      <c r="N12" s="75">
        <f t="shared" ref="N12:N75" si="3">AVERAGE(D12:G12)</f>
        <v>14.11788895706124</v>
      </c>
      <c r="O12" s="75">
        <f t="shared" si="1"/>
        <v>5.2785365044838155</v>
      </c>
      <c r="P12" s="75">
        <v>14.087067679852282</v>
      </c>
      <c r="Q12" s="89">
        <v>4.95</v>
      </c>
    </row>
    <row r="13" spans="1:19" x14ac:dyDescent="0.25">
      <c r="A13" s="54">
        <v>17.025974999999999</v>
      </c>
      <c r="B13" t="s">
        <v>14</v>
      </c>
      <c r="C13" t="s">
        <v>127</v>
      </c>
      <c r="D13" s="65">
        <v>1.6376710140000004</v>
      </c>
      <c r="E13" s="65">
        <v>1.6516999999999999</v>
      </c>
      <c r="F13" s="78">
        <v>1.9712247089923991</v>
      </c>
      <c r="G13" s="62"/>
      <c r="H13" s="1">
        <v>19.920000000000002</v>
      </c>
      <c r="I13" s="75">
        <v>7.82</v>
      </c>
      <c r="J13" s="63">
        <v>2.8646171188621343</v>
      </c>
      <c r="K13" s="63"/>
      <c r="L13" s="106">
        <f t="shared" si="2"/>
        <v>5.3423085594310677</v>
      </c>
      <c r="M13" s="75">
        <f>STDEV(I13:K13)</f>
        <v>3.5039848386283161</v>
      </c>
      <c r="N13" s="63">
        <f>AVERAGE(E13:G13)</f>
        <v>1.8114623544961996</v>
      </c>
      <c r="O13" s="63">
        <f t="shared" si="1"/>
        <v>0.1886579442394567</v>
      </c>
    </row>
    <row r="14" spans="1:19" x14ac:dyDescent="0.25">
      <c r="A14" s="54">
        <v>26.0151</v>
      </c>
      <c r="B14" t="s">
        <v>128</v>
      </c>
      <c r="C14" t="s">
        <v>129</v>
      </c>
      <c r="D14" s="65">
        <v>0.56172192120000008</v>
      </c>
      <c r="E14" s="65">
        <v>0.123</v>
      </c>
      <c r="F14" s="78">
        <v>0.20508368935417687</v>
      </c>
      <c r="G14" s="62"/>
      <c r="H14" s="1">
        <v>0.06</v>
      </c>
      <c r="I14" s="75">
        <v>0.06</v>
      </c>
      <c r="J14" s="63">
        <v>0.12128793543188472</v>
      </c>
      <c r="K14" s="63">
        <v>6.7117719018220029E-2</v>
      </c>
      <c r="L14" s="106">
        <f t="shared" si="2"/>
        <v>8.2801884816701574E-2</v>
      </c>
      <c r="M14" s="63">
        <f>STDEV(I14:K14)</f>
        <v>3.3519360822835104E-2</v>
      </c>
      <c r="N14" s="63">
        <f>AVERAGE(E14:G14)</f>
        <v>0.16404184467708843</v>
      </c>
      <c r="O14" s="63">
        <f>STDEV(E14:G14)</f>
        <v>5.8041933367148545E-2</v>
      </c>
    </row>
    <row r="15" spans="1:19" x14ac:dyDescent="0.25">
      <c r="A15" s="54">
        <v>27.010375</v>
      </c>
      <c r="B15" t="s">
        <v>130</v>
      </c>
      <c r="C15" t="s">
        <v>131</v>
      </c>
      <c r="D15" s="65">
        <v>3.5245857780000009</v>
      </c>
      <c r="E15" s="65">
        <v>3.9790999999999999</v>
      </c>
      <c r="F15" s="78">
        <v>3.8272127431371219</v>
      </c>
      <c r="G15" s="62"/>
      <c r="H15" s="1">
        <v>8.11</v>
      </c>
      <c r="I15" s="75">
        <v>3.79</v>
      </c>
      <c r="J15" s="63">
        <v>5.7485843711186773</v>
      </c>
      <c r="K15" s="63"/>
      <c r="L15" s="106">
        <f t="shared" si="2"/>
        <v>4.7692921855593386</v>
      </c>
      <c r="M15" s="63">
        <f t="shared" ref="M15:M78" si="4">STDEV(I15:K15)</f>
        <v>1.3849282903440061</v>
      </c>
      <c r="N15" s="63">
        <f>AVERAGE(E15:G15)</f>
        <v>3.9031563715685609</v>
      </c>
      <c r="O15" s="63">
        <f t="shared" si="1"/>
        <v>0.23138567977358293</v>
      </c>
    </row>
    <row r="16" spans="1:19" x14ac:dyDescent="0.25">
      <c r="A16" s="54">
        <v>28.030799999999999</v>
      </c>
      <c r="B16" t="s">
        <v>132</v>
      </c>
      <c r="C16" t="s">
        <v>133</v>
      </c>
      <c r="D16" s="65">
        <v>0.6336192006000001</v>
      </c>
      <c r="E16" s="65">
        <v>1.6891</v>
      </c>
      <c r="F16" s="78">
        <v>1.5250767677515775</v>
      </c>
      <c r="G16" s="62"/>
      <c r="H16" s="1">
        <v>2.57</v>
      </c>
      <c r="I16" s="75">
        <v>2.2999999999999998</v>
      </c>
      <c r="J16" s="63">
        <v>0.9609764226796027</v>
      </c>
      <c r="K16" s="63">
        <v>1.2524282085634024</v>
      </c>
      <c r="L16" s="106">
        <f t="shared" si="2"/>
        <v>1.504468210414335</v>
      </c>
      <c r="M16" s="63">
        <f t="shared" si="4"/>
        <v>0.70419397686627627</v>
      </c>
      <c r="N16" s="63">
        <f>AVERAGE(E16:G16)</f>
        <v>1.6070883838757888</v>
      </c>
      <c r="O16" s="63">
        <f>STDEV(E16:G16)</f>
        <v>0.11598193979499556</v>
      </c>
    </row>
    <row r="17" spans="1:15" x14ac:dyDescent="0.25">
      <c r="A17" s="54">
        <v>29.025974999999999</v>
      </c>
      <c r="B17" t="s">
        <v>433</v>
      </c>
      <c r="C17" t="s">
        <v>134</v>
      </c>
      <c r="D17" s="80">
        <v>5.8157368740000006E-5</v>
      </c>
      <c r="E17" s="65"/>
      <c r="F17" s="65"/>
      <c r="G17" s="62"/>
      <c r="H17" s="1"/>
      <c r="I17" s="75"/>
      <c r="J17" s="63"/>
      <c r="K17" s="63"/>
      <c r="L17" s="63"/>
      <c r="M17" s="63"/>
      <c r="N17" s="110">
        <f t="shared" si="3"/>
        <v>5.8157368740000006E-5</v>
      </c>
      <c r="O17" s="63"/>
    </row>
    <row r="18" spans="1:15" x14ac:dyDescent="0.25">
      <c r="A18" s="54">
        <v>30.009975000000001</v>
      </c>
      <c r="B18" t="s">
        <v>135</v>
      </c>
      <c r="C18" t="s">
        <v>136</v>
      </c>
      <c r="D18" s="65">
        <v>1.6205344380000002</v>
      </c>
      <c r="E18" s="65">
        <v>1.2231000000000001</v>
      </c>
      <c r="F18" s="78">
        <v>2.0060830074010001</v>
      </c>
      <c r="G18" s="62"/>
      <c r="H18" s="1">
        <v>1.4</v>
      </c>
      <c r="I18" s="75">
        <v>0.77</v>
      </c>
      <c r="J18" s="63">
        <v>0.86674996888107436</v>
      </c>
      <c r="K18" s="63"/>
      <c r="L18" s="106">
        <f t="shared" si="2"/>
        <v>0.81837498444053725</v>
      </c>
      <c r="M18" s="63">
        <f t="shared" si="4"/>
        <v>6.8412559075395118E-2</v>
      </c>
      <c r="N18" s="63">
        <f>AVERAGE(E18:G18)</f>
        <v>1.6145915037005001</v>
      </c>
      <c r="O18" s="63">
        <f t="shared" si="1"/>
        <v>0.39150653927153528</v>
      </c>
    </row>
    <row r="19" spans="1:15" x14ac:dyDescent="0.25">
      <c r="A19" s="54">
        <v>30</v>
      </c>
      <c r="B19" t="s">
        <v>137</v>
      </c>
      <c r="C19" t="s">
        <v>138</v>
      </c>
      <c r="D19" s="65"/>
      <c r="E19" s="65"/>
      <c r="F19" s="78"/>
      <c r="G19" s="62"/>
      <c r="H19" s="1"/>
      <c r="I19" s="75">
        <v>2.17</v>
      </c>
      <c r="J19" s="63">
        <v>1.5224212583681156</v>
      </c>
      <c r="K19" s="63">
        <v>2.3057067167444449</v>
      </c>
      <c r="L19" s="106">
        <f t="shared" si="2"/>
        <v>1.9993759917041869</v>
      </c>
      <c r="M19" s="63">
        <f t="shared" si="4"/>
        <v>0.41859101935081022</v>
      </c>
      <c r="N19" s="63"/>
      <c r="O19" s="63"/>
    </row>
    <row r="20" spans="1:15" x14ac:dyDescent="0.25">
      <c r="A20" s="54">
        <v>30</v>
      </c>
      <c r="B20" t="s">
        <v>139</v>
      </c>
      <c r="C20" t="s">
        <v>140</v>
      </c>
      <c r="D20" s="65"/>
      <c r="E20" s="65"/>
      <c r="F20" s="78"/>
      <c r="G20" s="62"/>
      <c r="H20" s="1"/>
      <c r="I20" s="75"/>
      <c r="J20" s="63">
        <v>0.30733830930104672</v>
      </c>
      <c r="K20" s="63"/>
      <c r="L20" s="106">
        <f t="shared" si="2"/>
        <v>0.30733830930104672</v>
      </c>
      <c r="M20" s="63"/>
      <c r="N20" s="63"/>
      <c r="O20" s="63"/>
    </row>
    <row r="21" spans="1:15" x14ac:dyDescent="0.25">
      <c r="A21" s="54">
        <v>32.025675</v>
      </c>
      <c r="B21" t="s">
        <v>141</v>
      </c>
      <c r="C21" t="s">
        <v>142</v>
      </c>
      <c r="D21" s="65">
        <v>2.7855025740000006</v>
      </c>
      <c r="E21" s="65">
        <v>2.9293</v>
      </c>
      <c r="F21" s="78">
        <v>3.0739676864665668</v>
      </c>
      <c r="G21" s="62"/>
      <c r="H21" s="1">
        <v>8.4600000000000009</v>
      </c>
      <c r="I21" s="75">
        <v>2.83</v>
      </c>
      <c r="J21" s="63">
        <v>2.1353281459876996</v>
      </c>
      <c r="K21" s="63"/>
      <c r="L21" s="106">
        <f t="shared" si="2"/>
        <v>2.4826640729938498</v>
      </c>
      <c r="M21" s="63">
        <f t="shared" si="4"/>
        <v>0.49120717867152786</v>
      </c>
      <c r="N21" s="63">
        <f>AVERAGE(E21:G21)</f>
        <v>3.0016338432332832</v>
      </c>
      <c r="O21" s="63">
        <f t="shared" si="1"/>
        <v>0.1442327750213539</v>
      </c>
    </row>
    <row r="22" spans="1:15" x14ac:dyDescent="0.25">
      <c r="A22" s="54">
        <v>33.987175000000001</v>
      </c>
      <c r="B22" t="s">
        <v>143</v>
      </c>
      <c r="C22" t="s">
        <v>144</v>
      </c>
      <c r="D22" s="65">
        <v>0.25424115840000006</v>
      </c>
      <c r="E22" s="65"/>
      <c r="F22" s="65"/>
      <c r="G22" s="62"/>
      <c r="H22" s="1"/>
      <c r="I22" s="75"/>
      <c r="J22" s="63"/>
      <c r="K22" s="63"/>
      <c r="L22" s="63"/>
      <c r="M22" s="63"/>
      <c r="N22" s="106">
        <f t="shared" si="3"/>
        <v>0.25424115840000006</v>
      </c>
      <c r="O22" s="63"/>
    </row>
    <row r="23" spans="1:15" x14ac:dyDescent="0.25">
      <c r="A23" s="54">
        <v>36.457999999999998</v>
      </c>
      <c r="B23" t="s">
        <v>145</v>
      </c>
      <c r="C23" t="s">
        <v>146</v>
      </c>
      <c r="D23" s="65"/>
      <c r="E23" s="65"/>
      <c r="F23" s="65"/>
      <c r="G23" s="62"/>
      <c r="H23" s="1"/>
      <c r="I23" s="75"/>
      <c r="J23" s="63">
        <v>3.4586709252798921E-2</v>
      </c>
      <c r="K23" s="63"/>
      <c r="L23" s="106">
        <f t="shared" si="2"/>
        <v>3.4586709252798921E-2</v>
      </c>
      <c r="M23" s="63"/>
      <c r="N23" s="63"/>
      <c r="O23" s="63"/>
    </row>
    <row r="24" spans="1:15" x14ac:dyDescent="0.25">
      <c r="A24" s="54">
        <v>40.063899999999997</v>
      </c>
      <c r="B24" t="s">
        <v>147</v>
      </c>
      <c r="C24" t="s">
        <v>148</v>
      </c>
      <c r="D24" s="45"/>
      <c r="E24" s="44"/>
      <c r="F24" s="42"/>
      <c r="G24" s="55"/>
      <c r="I24" s="6"/>
      <c r="J24" s="56">
        <v>1.842813080360635E-3</v>
      </c>
      <c r="K24" s="56">
        <v>1.6529218285825254E-3</v>
      </c>
      <c r="L24" s="111">
        <f t="shared" si="2"/>
        <v>1.7478674544715803E-3</v>
      </c>
      <c r="M24" s="63">
        <f t="shared" si="4"/>
        <v>1.3427339182030336E-4</v>
      </c>
      <c r="N24" s="62"/>
      <c r="O24" s="63"/>
    </row>
    <row r="25" spans="1:15" x14ac:dyDescent="0.25">
      <c r="A25" s="54">
        <v>40.063899999999997</v>
      </c>
      <c r="B25" t="s">
        <v>147</v>
      </c>
      <c r="C25" t="s">
        <v>149</v>
      </c>
      <c r="D25" s="45"/>
      <c r="E25" s="44"/>
      <c r="F25" s="42"/>
      <c r="G25" s="55"/>
      <c r="I25" s="6"/>
      <c r="J25" s="56">
        <v>5.6487608651818811E-3</v>
      </c>
      <c r="K25" s="56">
        <v>4.8818175781082124E-3</v>
      </c>
      <c r="L25" s="111">
        <f t="shared" si="2"/>
        <v>5.2652892216450472E-3</v>
      </c>
      <c r="M25" s="63">
        <f t="shared" si="4"/>
        <v>5.423107990752921E-4</v>
      </c>
      <c r="N25" s="62"/>
      <c r="O25" s="63"/>
    </row>
    <row r="26" spans="1:15" x14ac:dyDescent="0.25">
      <c r="A26" s="54">
        <v>41.025975000000003</v>
      </c>
      <c r="B26" t="s">
        <v>150</v>
      </c>
      <c r="C26" t="s">
        <v>151</v>
      </c>
      <c r="D26" s="45">
        <v>0.97776015840000019</v>
      </c>
      <c r="E26" s="44"/>
      <c r="F26" s="42"/>
      <c r="G26" s="55">
        <v>0.49158480538156291</v>
      </c>
      <c r="I26" s="6"/>
      <c r="J26" s="6"/>
      <c r="L26" s="62"/>
      <c r="M26" s="63"/>
      <c r="N26" s="111">
        <f t="shared" si="3"/>
        <v>0.73467248189078149</v>
      </c>
      <c r="O26" s="63">
        <f t="shared" si="1"/>
        <v>0.34377788896510081</v>
      </c>
    </row>
    <row r="27" spans="1:15" x14ac:dyDescent="0.25">
      <c r="A27" s="54">
        <v>42.046375000000005</v>
      </c>
      <c r="B27" t="s">
        <v>152</v>
      </c>
      <c r="C27" t="s">
        <v>153</v>
      </c>
      <c r="D27" s="45">
        <v>1.5443655480000003</v>
      </c>
      <c r="E27" s="44">
        <v>1.6037999999999999</v>
      </c>
      <c r="F27" s="88">
        <v>1.8942591422059452</v>
      </c>
      <c r="G27" s="55"/>
      <c r="H27">
        <v>3.05</v>
      </c>
      <c r="I27" s="6"/>
      <c r="J27" s="6">
        <v>1.0667698144338496</v>
      </c>
      <c r="K27" s="56">
        <v>1.3850669683693055</v>
      </c>
      <c r="L27" s="111">
        <f t="shared" si="2"/>
        <v>1.2259183914015774</v>
      </c>
      <c r="M27" s="63">
        <f t="shared" si="4"/>
        <v>0.22507007598014095</v>
      </c>
      <c r="N27" s="63">
        <f>AVERAGE(E27:G27)</f>
        <v>1.7490295711029726</v>
      </c>
      <c r="O27" s="63">
        <f t="shared" si="1"/>
        <v>0.1872273549466478</v>
      </c>
    </row>
    <row r="28" spans="1:15" x14ac:dyDescent="0.25">
      <c r="A28" s="54">
        <v>43.005275000000005</v>
      </c>
      <c r="B28" t="s">
        <v>154</v>
      </c>
      <c r="C28" t="s">
        <v>155</v>
      </c>
      <c r="D28" s="45">
        <v>0.57398414400000008</v>
      </c>
      <c r="E28" s="44"/>
      <c r="F28" s="44"/>
      <c r="G28" s="55"/>
      <c r="I28" s="6"/>
      <c r="J28" s="6"/>
      <c r="L28" s="62"/>
      <c r="M28" s="63"/>
      <c r="N28" s="111">
        <f t="shared" si="3"/>
        <v>0.57398414400000008</v>
      </c>
      <c r="O28" s="63"/>
    </row>
    <row r="29" spans="1:15" x14ac:dyDescent="0.25">
      <c r="A29" s="54">
        <v>43.041675000000005</v>
      </c>
      <c r="B29" t="s">
        <v>434</v>
      </c>
      <c r="C29" t="s">
        <v>156</v>
      </c>
      <c r="D29" s="45">
        <v>5.1797807640000014E-3</v>
      </c>
      <c r="E29" s="44"/>
      <c r="F29" s="44"/>
      <c r="G29" s="55"/>
      <c r="I29" s="6"/>
      <c r="J29" s="6"/>
      <c r="L29" s="62"/>
      <c r="M29" s="63"/>
      <c r="N29" s="111">
        <f t="shared" si="3"/>
        <v>5.1797807640000014E-3</v>
      </c>
      <c r="O29" s="63"/>
    </row>
    <row r="30" spans="1:15" x14ac:dyDescent="0.25">
      <c r="A30" s="54">
        <v>44.025675</v>
      </c>
      <c r="B30" t="s">
        <v>435</v>
      </c>
      <c r="C30" t="s">
        <v>157</v>
      </c>
      <c r="D30" s="45">
        <v>1.6394598720000002</v>
      </c>
      <c r="E30" s="44"/>
      <c r="F30" s="44"/>
      <c r="G30" s="55">
        <v>1.3683334207751872</v>
      </c>
      <c r="H30">
        <v>3.27</v>
      </c>
      <c r="I30" s="6"/>
      <c r="J30" s="56">
        <v>0.6972329962258409</v>
      </c>
      <c r="L30" s="62">
        <f t="shared" si="2"/>
        <v>0.6972329962258409</v>
      </c>
      <c r="M30" s="63"/>
      <c r="N30" s="111">
        <f t="shared" si="3"/>
        <v>1.5038966463875938</v>
      </c>
      <c r="O30" s="63">
        <f t="shared" si="1"/>
        <v>0.19171535222010905</v>
      </c>
    </row>
    <row r="31" spans="1:15" x14ac:dyDescent="0.25">
      <c r="A31" s="54">
        <v>44.1</v>
      </c>
      <c r="B31" t="s">
        <v>158</v>
      </c>
      <c r="C31" t="s">
        <v>159</v>
      </c>
      <c r="D31" s="45"/>
      <c r="E31" s="44"/>
      <c r="F31" s="44"/>
      <c r="G31" s="55"/>
      <c r="I31" s="6"/>
      <c r="J31" s="56">
        <v>0.98880384156510293</v>
      </c>
      <c r="K31" s="56">
        <v>1.7805991819810612</v>
      </c>
      <c r="L31" s="111">
        <f t="shared" si="2"/>
        <v>1.3847015117730821</v>
      </c>
      <c r="M31" s="63">
        <f t="shared" si="4"/>
        <v>0.55988385452003464</v>
      </c>
      <c r="N31" s="62"/>
      <c r="O31" s="63"/>
    </row>
    <row r="32" spans="1:15" x14ac:dyDescent="0.25">
      <c r="A32" s="54">
        <v>45.020875000000004</v>
      </c>
      <c r="B32" t="s">
        <v>436</v>
      </c>
      <c r="C32" t="s">
        <v>160</v>
      </c>
      <c r="D32" s="45">
        <v>4.3575327540000014E-2</v>
      </c>
      <c r="E32" s="44"/>
      <c r="F32" s="44"/>
      <c r="G32" s="55"/>
      <c r="I32" s="6"/>
      <c r="J32" s="56"/>
      <c r="L32" s="62"/>
      <c r="M32" s="63"/>
      <c r="N32" s="111">
        <f t="shared" si="3"/>
        <v>4.3575327540000014E-2</v>
      </c>
      <c r="O32" s="63"/>
    </row>
    <row r="33" spans="1:15" x14ac:dyDescent="0.25">
      <c r="A33" s="54">
        <v>45.057275000000004</v>
      </c>
      <c r="B33" t="s">
        <v>437</v>
      </c>
      <c r="C33" t="s">
        <v>161</v>
      </c>
      <c r="D33" s="45">
        <v>1.1632590360000001E-3</v>
      </c>
      <c r="E33" s="44"/>
      <c r="F33" s="44"/>
      <c r="G33" s="55"/>
      <c r="I33" s="6"/>
      <c r="J33" s="56"/>
      <c r="L33" s="62"/>
      <c r="M33" s="63"/>
      <c r="N33" s="111">
        <f t="shared" si="3"/>
        <v>1.1632590360000001E-3</v>
      </c>
      <c r="O33" s="63"/>
    </row>
    <row r="34" spans="1:15" x14ac:dyDescent="0.25">
      <c r="A34" s="54">
        <v>46.004975000000002</v>
      </c>
      <c r="B34" t="s">
        <v>438</v>
      </c>
      <c r="C34" t="s">
        <v>162</v>
      </c>
      <c r="D34" s="45">
        <v>0.3804627510000001</v>
      </c>
      <c r="E34" s="44">
        <v>0.36849999999999999</v>
      </c>
      <c r="F34" s="88">
        <v>0.49128877196884257</v>
      </c>
      <c r="G34" s="55"/>
      <c r="H34">
        <v>0.38</v>
      </c>
      <c r="I34" s="6">
        <v>0.25</v>
      </c>
      <c r="J34" s="56">
        <v>0.18001079066051068</v>
      </c>
      <c r="L34" s="111">
        <f t="shared" si="2"/>
        <v>0.21500539533025534</v>
      </c>
      <c r="M34" s="63">
        <f t="shared" si="4"/>
        <v>4.9489844533837785E-2</v>
      </c>
      <c r="N34" s="63">
        <f>AVERAGE(E34:G34)</f>
        <v>0.42989438598442131</v>
      </c>
      <c r="O34" s="63">
        <f t="shared" si="1"/>
        <v>6.7703516473039543E-2</v>
      </c>
    </row>
    <row r="35" spans="1:15" x14ac:dyDescent="0.25">
      <c r="A35" s="54">
        <v>46.041275000000006</v>
      </c>
      <c r="B35" t="s">
        <v>439</v>
      </c>
      <c r="C35" t="s">
        <v>163</v>
      </c>
      <c r="D35" s="45">
        <v>0.33656964480000007</v>
      </c>
      <c r="E35" s="44"/>
      <c r="F35" s="42"/>
      <c r="G35" s="55"/>
      <c r="I35" s="6"/>
      <c r="J35" s="56"/>
      <c r="L35" s="62"/>
      <c r="M35" s="63"/>
      <c r="N35" s="111">
        <f t="shared" si="3"/>
        <v>0.33656964480000007</v>
      </c>
      <c r="O35" s="63"/>
    </row>
    <row r="36" spans="1:15" x14ac:dyDescent="0.25">
      <c r="A36" s="54">
        <v>47.000175000000006</v>
      </c>
      <c r="B36" t="s">
        <v>164</v>
      </c>
      <c r="C36" t="s">
        <v>165</v>
      </c>
      <c r="D36" s="45">
        <v>0.27981043380000004</v>
      </c>
      <c r="E36" s="44"/>
      <c r="F36" s="42"/>
      <c r="G36" s="55"/>
      <c r="I36" s="6"/>
      <c r="J36" s="56">
        <v>0.20798383703218298</v>
      </c>
      <c r="L36" s="111">
        <f t="shared" si="2"/>
        <v>0.20798383703218298</v>
      </c>
      <c r="M36" s="63"/>
      <c r="N36" s="62">
        <f t="shared" si="3"/>
        <v>0.27981043380000004</v>
      </c>
      <c r="O36" s="63"/>
    </row>
    <row r="37" spans="1:15" x14ac:dyDescent="0.25">
      <c r="A37" s="54">
        <v>48.002775</v>
      </c>
      <c r="B37" t="s">
        <v>166</v>
      </c>
      <c r="C37" t="s">
        <v>167</v>
      </c>
      <c r="D37" s="45">
        <v>7.8347992500000019E-2</v>
      </c>
      <c r="E37" s="44"/>
      <c r="F37" s="42"/>
      <c r="G37" s="55">
        <v>6.4312629745947583E-3</v>
      </c>
      <c r="I37" s="6"/>
      <c r="J37" s="56"/>
      <c r="L37" s="62"/>
      <c r="M37" s="63"/>
      <c r="N37" s="111">
        <f t="shared" si="3"/>
        <v>4.2389627737297389E-2</v>
      </c>
      <c r="O37" s="63">
        <f t="shared" si="1"/>
        <v>5.0852807128172854E-2</v>
      </c>
    </row>
    <row r="38" spans="1:15" x14ac:dyDescent="0.25">
      <c r="A38" s="54">
        <v>48.020575000000001</v>
      </c>
      <c r="B38" t="s">
        <v>168</v>
      </c>
      <c r="C38" t="s">
        <v>169</v>
      </c>
      <c r="D38" s="45">
        <v>8.2324384560000016E-4</v>
      </c>
      <c r="E38" s="44"/>
      <c r="F38" s="42"/>
      <c r="G38" s="55"/>
      <c r="I38" s="6"/>
      <c r="J38" s="56"/>
      <c r="L38" s="62"/>
      <c r="M38" s="63"/>
      <c r="N38" s="111">
        <f t="shared" si="3"/>
        <v>8.2324384560000016E-4</v>
      </c>
      <c r="O38" s="63"/>
    </row>
    <row r="39" spans="1:15" x14ac:dyDescent="0.25">
      <c r="A39" s="54">
        <v>50.49</v>
      </c>
      <c r="B39" t="s">
        <v>170</v>
      </c>
      <c r="C39" t="s">
        <v>171</v>
      </c>
      <c r="D39" s="45"/>
      <c r="E39" s="44"/>
      <c r="F39" s="42"/>
      <c r="G39" s="55"/>
      <c r="I39" s="6"/>
      <c r="J39" s="56">
        <v>0.14662519081839051</v>
      </c>
      <c r="K39" s="56">
        <v>0.16702449351597673</v>
      </c>
      <c r="L39" s="111">
        <f t="shared" si="2"/>
        <v>0.15682484216718362</v>
      </c>
      <c r="M39" s="63">
        <f t="shared" si="4"/>
        <v>1.4424485268940248E-2</v>
      </c>
      <c r="N39" s="62"/>
      <c r="O39" s="63"/>
    </row>
    <row r="40" spans="1:15" x14ac:dyDescent="0.25">
      <c r="A40" s="54">
        <v>50</v>
      </c>
      <c r="B40" t="s">
        <v>172</v>
      </c>
      <c r="C40" t="s">
        <v>41</v>
      </c>
      <c r="D40" s="45"/>
      <c r="E40" s="44"/>
      <c r="F40" s="42"/>
      <c r="G40" s="55"/>
      <c r="I40" s="6"/>
      <c r="J40" s="56">
        <v>2.9897479063669053E-4</v>
      </c>
      <c r="K40" s="56">
        <v>1.0730151549010025E-4</v>
      </c>
      <c r="L40" s="111">
        <f t="shared" si="2"/>
        <v>2.0313815306339541E-4</v>
      </c>
      <c r="M40" s="63">
        <f t="shared" si="4"/>
        <v>1.3553347262838892E-4</v>
      </c>
      <c r="N40" s="62"/>
      <c r="O40" s="63"/>
    </row>
    <row r="41" spans="1:15" x14ac:dyDescent="0.25">
      <c r="A41" s="54">
        <v>51.010375000000003</v>
      </c>
      <c r="B41" t="s">
        <v>440</v>
      </c>
      <c r="C41" t="s">
        <v>173</v>
      </c>
      <c r="D41" s="45">
        <v>1.6859132100000005E-3</v>
      </c>
      <c r="E41" s="44"/>
      <c r="F41" s="42"/>
      <c r="G41" s="55"/>
      <c r="I41" s="6"/>
      <c r="J41" s="56"/>
      <c r="L41" s="62"/>
      <c r="M41" s="63"/>
      <c r="N41" s="111">
        <f t="shared" si="3"/>
        <v>1.6859132100000005E-3</v>
      </c>
      <c r="O41" s="63"/>
    </row>
    <row r="42" spans="1:15" x14ac:dyDescent="0.25">
      <c r="A42" s="54">
        <v>52.030775000000006</v>
      </c>
      <c r="B42" t="s">
        <v>174</v>
      </c>
      <c r="C42" t="s">
        <v>175</v>
      </c>
      <c r="D42" s="45">
        <v>3.3507703080000006E-2</v>
      </c>
      <c r="E42" s="44"/>
      <c r="F42" s="42"/>
      <c r="G42" s="55">
        <v>2.7386843623069191E-2</v>
      </c>
      <c r="I42" s="6"/>
      <c r="J42" s="6"/>
      <c r="L42" s="62"/>
      <c r="M42" s="63"/>
      <c r="N42" s="111">
        <f t="shared" si="3"/>
        <v>3.0447273351534597E-2</v>
      </c>
      <c r="O42" s="63">
        <f t="shared" si="1"/>
        <v>4.3281012286855878E-3</v>
      </c>
    </row>
    <row r="43" spans="1:15" x14ac:dyDescent="0.25">
      <c r="A43" s="54">
        <v>53.025975000000003</v>
      </c>
      <c r="B43" t="s">
        <v>176</v>
      </c>
      <c r="C43" t="s">
        <v>177</v>
      </c>
      <c r="D43" s="45">
        <v>6.5074780080000019E-2</v>
      </c>
      <c r="E43" s="44"/>
      <c r="F43" s="42"/>
      <c r="G43" s="55"/>
      <c r="I43" s="6"/>
      <c r="J43" s="6"/>
      <c r="L43" s="62"/>
      <c r="M43" s="63"/>
      <c r="N43" s="111">
        <f t="shared" si="3"/>
        <v>6.5074780080000019E-2</v>
      </c>
      <c r="O43" s="63"/>
    </row>
    <row r="44" spans="1:15" x14ac:dyDescent="0.25">
      <c r="A44" s="54">
        <v>54.009975000000004</v>
      </c>
      <c r="B44" t="s">
        <v>178</v>
      </c>
      <c r="C44" t="s">
        <v>179</v>
      </c>
      <c r="D44" s="45">
        <v>3.3644658960000004E-2</v>
      </c>
      <c r="E44" s="44"/>
      <c r="F44" s="42"/>
      <c r="G44" s="55"/>
      <c r="I44" s="6"/>
      <c r="J44" s="6"/>
      <c r="L44" s="62"/>
      <c r="M44" s="63"/>
      <c r="N44" s="111">
        <f t="shared" si="3"/>
        <v>3.3644658960000004E-2</v>
      </c>
      <c r="O44" s="63"/>
    </row>
    <row r="45" spans="1:15" x14ac:dyDescent="0.25">
      <c r="A45" s="54">
        <v>54.046375000000005</v>
      </c>
      <c r="B45" t="s">
        <v>180</v>
      </c>
      <c r="C45" t="s">
        <v>181</v>
      </c>
      <c r="D45" s="45">
        <v>0.47419549200000005</v>
      </c>
      <c r="E45" s="44"/>
      <c r="F45" s="42"/>
      <c r="G45" s="55">
        <v>0.34910446472949014</v>
      </c>
      <c r="I45" s="6"/>
      <c r="J45" s="56">
        <f>SUM(J46:J49)</f>
        <v>0.19300736500979737</v>
      </c>
      <c r="K45" s="56">
        <f>SUM(K46:K49)</f>
        <v>0.11338239632897432</v>
      </c>
      <c r="L45" s="111">
        <f t="shared" si="2"/>
        <v>0.15319488066938586</v>
      </c>
      <c r="M45" s="63">
        <f t="shared" si="4"/>
        <v>5.6303355305976403E-2</v>
      </c>
      <c r="N45" s="62">
        <f t="shared" si="3"/>
        <v>0.41164997836474509</v>
      </c>
      <c r="O45" s="63">
        <f t="shared" si="1"/>
        <v>8.8452713648568881E-2</v>
      </c>
    </row>
    <row r="46" spans="1:15" x14ac:dyDescent="0.25">
      <c r="A46" s="54">
        <v>54</v>
      </c>
      <c r="B46" t="s">
        <v>180</v>
      </c>
      <c r="C46" t="s">
        <v>182</v>
      </c>
      <c r="D46" s="45"/>
      <c r="E46" s="44"/>
      <c r="F46" s="42"/>
      <c r="G46" s="55"/>
      <c r="I46" s="6"/>
      <c r="J46" s="56">
        <v>0.18926099990188108</v>
      </c>
      <c r="K46" s="56">
        <v>0.11302015593787751</v>
      </c>
      <c r="L46" s="111">
        <f t="shared" si="2"/>
        <v>0.15114057791987928</v>
      </c>
      <c r="M46" s="63">
        <f t="shared" si="4"/>
        <v>5.3910417770332439E-2</v>
      </c>
      <c r="N46" s="62"/>
      <c r="O46" s="63"/>
    </row>
    <row r="47" spans="1:15" x14ac:dyDescent="0.25">
      <c r="A47" s="54">
        <v>54</v>
      </c>
      <c r="B47" t="s">
        <v>180</v>
      </c>
      <c r="C47" t="s">
        <v>183</v>
      </c>
      <c r="D47" s="45"/>
      <c r="E47" s="44"/>
      <c r="F47" s="42"/>
      <c r="G47" s="55"/>
      <c r="I47" s="6"/>
      <c r="J47" s="56">
        <v>6.1475044856735661E-4</v>
      </c>
      <c r="K47" s="56">
        <v>3.6224039109681092E-4</v>
      </c>
      <c r="L47" s="111">
        <f t="shared" si="2"/>
        <v>4.8849541983208373E-4</v>
      </c>
      <c r="M47" s="63">
        <f t="shared" si="4"/>
        <v>1.7855157395522768E-4</v>
      </c>
      <c r="N47" s="62"/>
      <c r="O47" s="63"/>
    </row>
    <row r="48" spans="1:15" x14ac:dyDescent="0.25">
      <c r="A48" s="54">
        <v>54</v>
      </c>
      <c r="B48" t="s">
        <v>180</v>
      </c>
      <c r="C48" t="s">
        <v>184</v>
      </c>
      <c r="D48" s="45"/>
      <c r="E48" s="44"/>
      <c r="F48" s="42"/>
      <c r="G48" s="55"/>
      <c r="I48" s="6"/>
      <c r="J48" s="56">
        <v>1.9819378171469343E-3</v>
      </c>
      <c r="L48" s="111">
        <f t="shared" si="2"/>
        <v>1.9819378171469343E-3</v>
      </c>
      <c r="M48" s="63"/>
      <c r="N48" s="62"/>
      <c r="O48" s="63"/>
    </row>
    <row r="49" spans="1:15" x14ac:dyDescent="0.25">
      <c r="A49" s="54">
        <v>54</v>
      </c>
      <c r="B49" t="s">
        <v>180</v>
      </c>
      <c r="C49" t="s">
        <v>185</v>
      </c>
      <c r="D49" s="45"/>
      <c r="E49" s="44"/>
      <c r="F49" s="42"/>
      <c r="G49" s="55"/>
      <c r="I49" s="6"/>
      <c r="J49" s="56">
        <v>1.1496768422020124E-3</v>
      </c>
      <c r="L49" s="111">
        <f t="shared" si="2"/>
        <v>1.1496768422020124E-3</v>
      </c>
      <c r="M49" s="63"/>
      <c r="N49" s="62"/>
      <c r="O49" s="63"/>
    </row>
    <row r="50" spans="1:15" x14ac:dyDescent="0.25">
      <c r="A50" s="54">
        <v>55.041675000000005</v>
      </c>
      <c r="B50" t="s">
        <v>441</v>
      </c>
      <c r="C50" t="s">
        <v>186</v>
      </c>
      <c r="D50" s="45">
        <v>5.4980721540000013E-2</v>
      </c>
      <c r="E50" s="44"/>
      <c r="F50" s="42"/>
      <c r="G50" s="55"/>
      <c r="I50" s="6"/>
      <c r="L50" s="62"/>
      <c r="M50" s="63"/>
      <c r="N50" s="111">
        <f t="shared" si="3"/>
        <v>5.4980721540000013E-2</v>
      </c>
      <c r="O50" s="63"/>
    </row>
    <row r="51" spans="1:15" x14ac:dyDescent="0.25">
      <c r="A51" s="54">
        <v>56.025675</v>
      </c>
      <c r="B51" t="s">
        <v>442</v>
      </c>
      <c r="C51" t="s">
        <v>187</v>
      </c>
      <c r="D51" s="45">
        <v>0.41121287820000002</v>
      </c>
      <c r="E51" s="44"/>
      <c r="F51" s="42"/>
      <c r="G51" s="55">
        <v>0.21038168887519634</v>
      </c>
      <c r="I51" s="6"/>
      <c r="J51" s="6"/>
      <c r="L51" s="62"/>
      <c r="M51" s="63"/>
      <c r="N51" s="111">
        <f t="shared" si="3"/>
        <v>0.31079728353759817</v>
      </c>
      <c r="O51" s="63">
        <f t="shared" si="1"/>
        <v>0.14200909584532806</v>
      </c>
    </row>
    <row r="52" spans="1:15" x14ac:dyDescent="0.25">
      <c r="A52" s="54">
        <v>56.062075</v>
      </c>
      <c r="B52" t="s">
        <v>188</v>
      </c>
      <c r="C52" t="s">
        <v>189</v>
      </c>
      <c r="D52" s="45">
        <v>0.96268931460000018</v>
      </c>
      <c r="E52" s="44"/>
      <c r="F52" s="42"/>
      <c r="G52" s="55">
        <v>1.4260405890263141</v>
      </c>
      <c r="I52" s="6"/>
      <c r="J52" s="56">
        <f>SUM(J53:J56)</f>
        <v>0.63121545095642428</v>
      </c>
      <c r="K52" s="56">
        <f>SUM(K53:K56)</f>
        <v>1.0876214213402844</v>
      </c>
      <c r="L52" s="62">
        <f t="shared" si="2"/>
        <v>0.85941843614835434</v>
      </c>
      <c r="M52" s="63">
        <f t="shared" si="4"/>
        <v>0.32272775663245379</v>
      </c>
      <c r="N52" s="111">
        <f t="shared" si="3"/>
        <v>1.1943649518131572</v>
      </c>
      <c r="O52" s="63">
        <f t="shared" si="1"/>
        <v>0.32763882821827456</v>
      </c>
    </row>
    <row r="53" spans="1:15" x14ac:dyDescent="0.25">
      <c r="A53" s="54">
        <v>56.106299999999997</v>
      </c>
      <c r="B53" t="s">
        <v>188</v>
      </c>
      <c r="C53" t="s">
        <v>190</v>
      </c>
      <c r="D53" s="45"/>
      <c r="E53" s="44"/>
      <c r="F53" s="42"/>
      <c r="G53" s="55"/>
      <c r="I53" s="6"/>
      <c r="J53" s="56">
        <v>0.18157283759629556</v>
      </c>
      <c r="K53" s="56">
        <v>0.4074261584564981</v>
      </c>
      <c r="L53" s="111">
        <f t="shared" si="2"/>
        <v>0.29449949802639686</v>
      </c>
      <c r="M53" s="63">
        <f t="shared" si="4"/>
        <v>0.15970241473375019</v>
      </c>
      <c r="N53" s="62"/>
      <c r="O53" s="63"/>
    </row>
    <row r="54" spans="1:15" x14ac:dyDescent="0.25">
      <c r="A54" s="54">
        <v>56.106299999999997</v>
      </c>
      <c r="B54" t="s">
        <v>188</v>
      </c>
      <c r="C54" t="s">
        <v>191</v>
      </c>
      <c r="D54" s="45"/>
      <c r="E54" s="44"/>
      <c r="F54" s="42"/>
      <c r="G54" s="55"/>
      <c r="I54" s="6"/>
      <c r="J54" s="56">
        <v>0.31062358070543006</v>
      </c>
      <c r="K54" s="56">
        <v>0.42575748197764762</v>
      </c>
      <c r="L54" s="111">
        <f t="shared" si="2"/>
        <v>0.36819053134153884</v>
      </c>
      <c r="M54" s="63">
        <f t="shared" si="4"/>
        <v>8.1411962334047669E-2</v>
      </c>
      <c r="N54" s="62"/>
      <c r="O54" s="63"/>
    </row>
    <row r="55" spans="1:15" x14ac:dyDescent="0.25">
      <c r="A55" s="54">
        <v>56.106299999999997</v>
      </c>
      <c r="B55" t="s">
        <v>188</v>
      </c>
      <c r="C55" t="s">
        <v>192</v>
      </c>
      <c r="D55" s="45"/>
      <c r="E55" s="44"/>
      <c r="F55" s="42"/>
      <c r="G55" s="55"/>
      <c r="I55" s="6"/>
      <c r="J55" s="56">
        <v>7.7517235847556099E-2</v>
      </c>
      <c r="K55" s="56">
        <v>0.14286226923921208</v>
      </c>
      <c r="L55" s="111">
        <f t="shared" si="2"/>
        <v>0.11018975254338409</v>
      </c>
      <c r="M55" s="63">
        <f t="shared" si="4"/>
        <v>4.6205916228101357E-2</v>
      </c>
      <c r="N55" s="62"/>
      <c r="O55" s="63"/>
    </row>
    <row r="56" spans="1:15" x14ac:dyDescent="0.25">
      <c r="A56" s="54">
        <v>56.106299999999997</v>
      </c>
      <c r="B56" t="s">
        <v>188</v>
      </c>
      <c r="C56" t="s">
        <v>193</v>
      </c>
      <c r="D56" s="45"/>
      <c r="E56" s="44"/>
      <c r="F56" s="42"/>
      <c r="G56" s="55"/>
      <c r="I56" s="6"/>
      <c r="J56" s="56">
        <v>6.1501796807142566E-2</v>
      </c>
      <c r="K56" s="56">
        <v>0.1115755116669265</v>
      </c>
      <c r="L56" s="111">
        <f t="shared" si="2"/>
        <v>8.6538654237034537E-2</v>
      </c>
      <c r="M56" s="63">
        <f t="shared" si="4"/>
        <v>3.5407463336554777E-2</v>
      </c>
      <c r="N56" s="62"/>
      <c r="O56" s="63"/>
    </row>
    <row r="57" spans="1:15" x14ac:dyDescent="0.25">
      <c r="A57" s="54">
        <v>57.020875000000004</v>
      </c>
      <c r="B57" t="s">
        <v>443</v>
      </c>
      <c r="C57" t="s">
        <v>194</v>
      </c>
      <c r="D57" s="45">
        <v>2.9902869360000008E-2</v>
      </c>
      <c r="E57" s="44"/>
      <c r="F57" s="42"/>
      <c r="G57" s="55"/>
      <c r="I57" s="6"/>
      <c r="J57" s="56"/>
      <c r="L57" s="62"/>
      <c r="M57" s="63"/>
      <c r="N57" s="111">
        <f t="shared" si="3"/>
        <v>2.9902869360000008E-2</v>
      </c>
      <c r="O57" s="63"/>
    </row>
    <row r="58" spans="1:15" x14ac:dyDescent="0.25">
      <c r="A58" s="54">
        <v>57.057275000000004</v>
      </c>
      <c r="B58" t="s">
        <v>444</v>
      </c>
      <c r="C58" t="s">
        <v>195</v>
      </c>
      <c r="D58" s="45">
        <v>3.8867896440000008E-3</v>
      </c>
      <c r="E58" s="44"/>
      <c r="F58" s="42"/>
      <c r="G58" s="55"/>
      <c r="I58" s="6"/>
      <c r="J58" s="56"/>
      <c r="L58" s="62"/>
      <c r="M58" s="63"/>
      <c r="N58" s="111">
        <f t="shared" si="3"/>
        <v>3.8867896440000008E-3</v>
      </c>
      <c r="O58" s="63"/>
    </row>
    <row r="59" spans="1:15" x14ac:dyDescent="0.25">
      <c r="A59" s="54">
        <v>58.004975000000002</v>
      </c>
      <c r="B59" t="s">
        <v>445</v>
      </c>
      <c r="C59" t="s">
        <v>196</v>
      </c>
      <c r="D59" s="45">
        <v>2.3400000000000001E-2</v>
      </c>
      <c r="E59" s="44"/>
      <c r="F59" s="42"/>
      <c r="G59" s="55"/>
      <c r="I59" s="6"/>
      <c r="J59" s="56"/>
      <c r="L59" s="62"/>
      <c r="M59" s="63"/>
      <c r="N59" s="111">
        <f t="shared" si="3"/>
        <v>2.3400000000000001E-2</v>
      </c>
      <c r="O59" s="63"/>
    </row>
    <row r="60" spans="1:15" x14ac:dyDescent="0.25">
      <c r="A60" s="54">
        <v>58.041275000000006</v>
      </c>
      <c r="B60" t="s">
        <v>446</v>
      </c>
      <c r="C60" t="s">
        <v>197</v>
      </c>
      <c r="D60" s="45">
        <v>1.1986146180000004</v>
      </c>
      <c r="E60" s="44"/>
      <c r="F60" s="42"/>
      <c r="G60" s="45">
        <v>1.3665786478754702</v>
      </c>
      <c r="H60">
        <v>1.25</v>
      </c>
      <c r="I60" s="6"/>
      <c r="J60" s="56">
        <v>0.69061745290771859</v>
      </c>
      <c r="L60" s="62">
        <f t="shared" si="2"/>
        <v>0.69061745290771859</v>
      </c>
      <c r="M60" s="63"/>
      <c r="N60" s="111">
        <f t="shared" si="3"/>
        <v>1.2825966329377354</v>
      </c>
      <c r="O60" s="63">
        <f t="shared" si="1"/>
        <v>0.11876850452036461</v>
      </c>
    </row>
    <row r="61" spans="1:15" x14ac:dyDescent="0.25">
      <c r="A61" s="54">
        <v>58.12</v>
      </c>
      <c r="B61" t="s">
        <v>198</v>
      </c>
      <c r="C61" t="s">
        <v>199</v>
      </c>
      <c r="D61" s="45"/>
      <c r="E61" s="44"/>
      <c r="F61" s="42"/>
      <c r="G61" s="45"/>
      <c r="I61" s="6"/>
      <c r="J61" s="56">
        <v>9.113529983139175E-2</v>
      </c>
      <c r="K61" s="56">
        <v>0.11157802038449921</v>
      </c>
      <c r="L61" s="111">
        <f t="shared" si="2"/>
        <v>0.10135666010794547</v>
      </c>
      <c r="M61" s="63">
        <f t="shared" si="4"/>
        <v>1.4455186329003958E-2</v>
      </c>
      <c r="N61" s="62"/>
      <c r="O61" s="63"/>
    </row>
    <row r="62" spans="1:15" x14ac:dyDescent="0.25">
      <c r="A62" s="54">
        <v>58.12</v>
      </c>
      <c r="B62" t="s">
        <v>198</v>
      </c>
      <c r="C62" t="s">
        <v>200</v>
      </c>
      <c r="D62" s="45"/>
      <c r="E62" s="44"/>
      <c r="F62" s="42"/>
      <c r="G62" s="45"/>
      <c r="I62" s="6"/>
      <c r="J62" s="56">
        <v>0.32098717655485343</v>
      </c>
      <c r="K62" s="56">
        <v>0.59683740696813892</v>
      </c>
      <c r="L62" s="111">
        <f t="shared" si="2"/>
        <v>0.45891229176149617</v>
      </c>
      <c r="M62" s="63">
        <f t="shared" si="4"/>
        <v>0.1950555685171059</v>
      </c>
      <c r="N62" s="62"/>
      <c r="O62" s="63"/>
    </row>
    <row r="63" spans="1:15" x14ac:dyDescent="0.25">
      <c r="A63" s="54">
        <v>59.036575000000006</v>
      </c>
      <c r="B63" t="s">
        <v>447</v>
      </c>
      <c r="C63" t="s">
        <v>201</v>
      </c>
      <c r="D63" s="45">
        <v>0.29176729740000001</v>
      </c>
      <c r="E63" s="44"/>
      <c r="F63" s="42"/>
      <c r="G63" s="55">
        <v>4.2120337132470054</v>
      </c>
      <c r="I63" s="6"/>
      <c r="J63" s="6"/>
      <c r="L63" s="62"/>
      <c r="M63" s="63"/>
      <c r="N63" s="111">
        <f t="shared" si="3"/>
        <v>2.2519005053235026</v>
      </c>
      <c r="O63" s="63">
        <f t="shared" si="1"/>
        <v>2.7720469667032992</v>
      </c>
    </row>
    <row r="64" spans="1:15" x14ac:dyDescent="0.25">
      <c r="A64" s="54">
        <v>59.072975000000007</v>
      </c>
      <c r="B64" t="s">
        <v>448</v>
      </c>
      <c r="C64" t="s">
        <v>202</v>
      </c>
      <c r="D64" s="45">
        <v>6.8464950840000016E-3</v>
      </c>
      <c r="E64" s="44"/>
      <c r="F64" s="42"/>
      <c r="G64" s="55"/>
      <c r="I64" s="6"/>
      <c r="J64" s="6"/>
      <c r="L64" s="62"/>
      <c r="M64" s="63"/>
      <c r="N64" s="111">
        <f t="shared" si="3"/>
        <v>6.8464950840000016E-3</v>
      </c>
      <c r="O64" s="63"/>
    </row>
    <row r="65" spans="1:15" x14ac:dyDescent="0.25">
      <c r="A65" s="54">
        <v>60.020575000000001</v>
      </c>
      <c r="B65" t="s">
        <v>203</v>
      </c>
      <c r="C65" t="s">
        <v>204</v>
      </c>
      <c r="D65" s="45">
        <v>3.9223958940000005</v>
      </c>
      <c r="E65" s="44">
        <v>4.4490999999999996</v>
      </c>
      <c r="F65" s="57">
        <v>4.81125027477015</v>
      </c>
      <c r="G65" s="55"/>
      <c r="H65">
        <v>12.39</v>
      </c>
      <c r="J65" s="6">
        <v>4</v>
      </c>
      <c r="L65" s="111">
        <f t="shared" si="2"/>
        <v>4</v>
      </c>
      <c r="M65" s="63"/>
      <c r="N65" s="63">
        <f>AVERAGE(E65:G65)</f>
        <v>4.6301751373850752</v>
      </c>
      <c r="O65" s="63">
        <f t="shared" si="1"/>
        <v>0.44695863846811734</v>
      </c>
    </row>
    <row r="66" spans="1:15" x14ac:dyDescent="0.25">
      <c r="A66" s="54">
        <v>60.020575000000001</v>
      </c>
      <c r="B66" t="s">
        <v>203</v>
      </c>
      <c r="C66" t="s">
        <v>205</v>
      </c>
      <c r="D66" s="45"/>
      <c r="E66" s="44">
        <v>4.4490999999999996</v>
      </c>
      <c r="F66" s="57">
        <v>4.81125027477015</v>
      </c>
      <c r="G66" s="55"/>
      <c r="H66">
        <v>8.9700000000000006</v>
      </c>
      <c r="I66" s="6">
        <v>5.0199999999999996</v>
      </c>
      <c r="J66" s="6">
        <v>3.8889783479412681</v>
      </c>
      <c r="L66" s="111">
        <f>AVERAGE(I66:K66)</f>
        <v>4.454489173970634</v>
      </c>
      <c r="M66" s="63">
        <f t="shared" si="4"/>
        <v>0.79975307983953303</v>
      </c>
      <c r="N66" s="62">
        <f t="shared" si="3"/>
        <v>4.6301751373850752</v>
      </c>
      <c r="O66" s="63">
        <f t="shared" si="1"/>
        <v>0.2560789150985448</v>
      </c>
    </row>
    <row r="67" spans="1:15" x14ac:dyDescent="0.25">
      <c r="A67" s="54">
        <v>60.020575000000001</v>
      </c>
      <c r="B67" t="s">
        <v>203</v>
      </c>
      <c r="C67" t="s">
        <v>206</v>
      </c>
      <c r="D67" s="45"/>
      <c r="E67" s="44"/>
      <c r="F67" s="57"/>
      <c r="G67" s="55"/>
      <c r="H67">
        <v>3.42</v>
      </c>
      <c r="I67" s="6"/>
      <c r="J67" s="6">
        <v>0.10773005182783628</v>
      </c>
      <c r="L67" s="111">
        <f t="shared" si="2"/>
        <v>0.10773005182783628</v>
      </c>
      <c r="M67" s="63"/>
      <c r="N67" s="62"/>
      <c r="O67" s="63"/>
    </row>
    <row r="68" spans="1:15" x14ac:dyDescent="0.25">
      <c r="A68" s="54">
        <v>60.07</v>
      </c>
      <c r="B68" t="s">
        <v>207</v>
      </c>
      <c r="C68" t="s">
        <v>208</v>
      </c>
      <c r="D68" s="45"/>
      <c r="E68" s="44"/>
      <c r="F68" s="57"/>
      <c r="G68" s="55"/>
      <c r="I68" s="6"/>
      <c r="J68" s="56">
        <v>0.11035127783531055</v>
      </c>
      <c r="K68" s="56">
        <v>0.17177726759204484</v>
      </c>
      <c r="L68" s="111">
        <f t="shared" si="2"/>
        <v>0.14106427271367769</v>
      </c>
      <c r="M68" s="63">
        <f t="shared" si="4"/>
        <v>4.3434733898082251E-2</v>
      </c>
      <c r="N68" s="62"/>
      <c r="O68" s="63"/>
    </row>
    <row r="69" spans="1:15" x14ac:dyDescent="0.25">
      <c r="A69" s="54">
        <v>61.015875000000001</v>
      </c>
      <c r="B69" t="s">
        <v>449</v>
      </c>
      <c r="C69" t="s">
        <v>209</v>
      </c>
      <c r="D69" s="45">
        <v>2.1789543780000004E-2</v>
      </c>
      <c r="E69" s="44"/>
      <c r="F69" s="42"/>
      <c r="G69" s="55"/>
      <c r="J69" s="56">
        <v>6.0070294355594342E-2</v>
      </c>
      <c r="L69" s="111">
        <f t="shared" si="2"/>
        <v>6.0070294355594342E-2</v>
      </c>
      <c r="M69" s="63"/>
      <c r="N69" s="62">
        <f t="shared" si="3"/>
        <v>2.1789543780000004E-2</v>
      </c>
      <c r="O69" s="63"/>
    </row>
    <row r="70" spans="1:15" x14ac:dyDescent="0.25">
      <c r="A70" s="54">
        <v>62.018475000000002</v>
      </c>
      <c r="B70" t="s">
        <v>210</v>
      </c>
      <c r="C70" t="s">
        <v>211</v>
      </c>
      <c r="D70" s="45">
        <v>2.2801900680000004E-2</v>
      </c>
      <c r="E70" s="44"/>
      <c r="F70" s="42"/>
      <c r="G70" s="55"/>
      <c r="J70" s="56">
        <v>2.8153439673563765E-3</v>
      </c>
      <c r="K70" s="56">
        <v>5.871181654446235E-2</v>
      </c>
      <c r="L70" s="111">
        <f t="shared" si="2"/>
        <v>3.0763580255909362E-2</v>
      </c>
      <c r="M70" s="63">
        <f t="shared" si="4"/>
        <v>3.9524774803679531E-2</v>
      </c>
      <c r="N70" s="62">
        <f t="shared" si="3"/>
        <v>2.2801900680000004E-2</v>
      </c>
      <c r="O70" s="63"/>
    </row>
    <row r="71" spans="1:15" x14ac:dyDescent="0.25">
      <c r="A71" s="54">
        <v>64.030752000000007</v>
      </c>
      <c r="B71" t="s">
        <v>212</v>
      </c>
      <c r="C71" t="s">
        <v>213</v>
      </c>
      <c r="D71" s="45"/>
      <c r="E71" s="44"/>
      <c r="F71" s="42"/>
      <c r="G71" s="55">
        <v>0.19640993573970669</v>
      </c>
      <c r="J71" s="6"/>
      <c r="L71" s="62"/>
      <c r="M71" s="63"/>
      <c r="N71" s="111">
        <f t="shared" si="3"/>
        <v>0.19640993573970669</v>
      </c>
      <c r="O71" s="63"/>
    </row>
    <row r="72" spans="1:15" x14ac:dyDescent="0.25">
      <c r="A72" s="54">
        <v>64</v>
      </c>
      <c r="B72" t="s">
        <v>214</v>
      </c>
      <c r="C72" t="s">
        <v>215</v>
      </c>
      <c r="D72" s="45"/>
      <c r="E72" s="44">
        <v>3.4152</v>
      </c>
      <c r="F72" s="42"/>
      <c r="G72" s="55"/>
      <c r="J72" s="6"/>
      <c r="L72" s="62"/>
      <c r="M72" s="63"/>
      <c r="N72" s="111">
        <f t="shared" si="3"/>
        <v>3.4152</v>
      </c>
      <c r="O72" s="63"/>
    </row>
    <row r="73" spans="1:15" x14ac:dyDescent="0.25">
      <c r="A73" s="54">
        <v>65.025975000000003</v>
      </c>
      <c r="B73" t="s">
        <v>450</v>
      </c>
      <c r="C73" t="s">
        <v>216</v>
      </c>
      <c r="D73" s="45">
        <v>2.2909460040000003E-4</v>
      </c>
      <c r="E73" s="44"/>
      <c r="F73" s="42"/>
      <c r="G73" s="55"/>
      <c r="J73" s="6"/>
      <c r="L73" s="62"/>
      <c r="M73" s="63"/>
      <c r="N73" s="111">
        <f t="shared" si="3"/>
        <v>2.2909460040000003E-4</v>
      </c>
      <c r="O73" s="63"/>
    </row>
    <row r="74" spans="1:15" x14ac:dyDescent="0.25">
      <c r="A74" s="54">
        <v>66.046374999999898</v>
      </c>
      <c r="B74" t="s">
        <v>217</v>
      </c>
      <c r="C74" t="s">
        <v>218</v>
      </c>
      <c r="D74" s="45">
        <v>2.6460058320000004E-2</v>
      </c>
      <c r="E74" s="44"/>
      <c r="F74" s="42"/>
      <c r="G74" s="45">
        <v>8.3911991856113102E-2</v>
      </c>
      <c r="J74" s="56">
        <v>9.9758729205347268E-3</v>
      </c>
      <c r="L74" s="111">
        <f t="shared" ref="L74:L136" si="5">AVERAGE(I74:K74)</f>
        <v>9.9758729205347268E-3</v>
      </c>
      <c r="M74" s="63"/>
      <c r="N74" s="62">
        <f t="shared" si="3"/>
        <v>5.5186025088056555E-2</v>
      </c>
      <c r="O74" s="63">
        <f t="shared" ref="O74:O135" si="6">STDEV(D74:G74)</f>
        <v>4.06246517956644E-2</v>
      </c>
    </row>
    <row r="75" spans="1:15" x14ac:dyDescent="0.25">
      <c r="A75" s="54">
        <v>67.041674999999898</v>
      </c>
      <c r="B75" t="s">
        <v>219</v>
      </c>
      <c r="C75" t="s">
        <v>220</v>
      </c>
      <c r="D75" s="45">
        <v>8.9014143780000013E-2</v>
      </c>
      <c r="E75" s="44"/>
      <c r="F75" s="42"/>
      <c r="G75" s="55"/>
      <c r="J75" s="6"/>
      <c r="L75" s="62"/>
      <c r="M75" s="63"/>
      <c r="N75" s="111">
        <f t="shared" si="3"/>
        <v>8.9014143780000013E-2</v>
      </c>
      <c r="O75" s="63"/>
    </row>
    <row r="76" spans="1:15" x14ac:dyDescent="0.25">
      <c r="A76" s="54">
        <v>67.989275000000006</v>
      </c>
      <c r="B76" t="s">
        <v>221</v>
      </c>
      <c r="C76" t="s">
        <v>222</v>
      </c>
      <c r="D76" s="45">
        <v>1.3134091680000004E-3</v>
      </c>
      <c r="E76" s="44"/>
      <c r="F76" s="42"/>
      <c r="G76" s="55"/>
      <c r="J76" s="6"/>
      <c r="L76" s="62"/>
      <c r="M76" s="63"/>
      <c r="N76" s="111">
        <f t="shared" ref="N76:N139" si="7">AVERAGE(D76:G76)</f>
        <v>1.3134091680000004E-3</v>
      </c>
      <c r="O76" s="63"/>
    </row>
    <row r="77" spans="1:15" x14ac:dyDescent="0.25">
      <c r="A77" s="54">
        <v>68.025675000000007</v>
      </c>
      <c r="B77" t="s">
        <v>223</v>
      </c>
      <c r="C77" t="s">
        <v>224</v>
      </c>
      <c r="D77" s="45">
        <v>0.48533084820000011</v>
      </c>
      <c r="E77" s="44"/>
      <c r="F77" s="57">
        <v>1.0197333778417783</v>
      </c>
      <c r="G77" s="55"/>
      <c r="H77">
        <v>1.91</v>
      </c>
      <c r="J77" s="56">
        <v>0.73641038821512639</v>
      </c>
      <c r="K77" s="56">
        <v>0.28122456819234426</v>
      </c>
      <c r="L77" s="111">
        <f t="shared" si="5"/>
        <v>0.50881747820373535</v>
      </c>
      <c r="M77" s="63">
        <f t="shared" si="4"/>
        <v>0.32186498003806846</v>
      </c>
      <c r="N77" s="62">
        <f t="shared" si="7"/>
        <v>0.75253211302088918</v>
      </c>
      <c r="O77" s="63">
        <f t="shared" si="6"/>
        <v>0.37787965259294631</v>
      </c>
    </row>
    <row r="78" spans="1:15" x14ac:dyDescent="0.25">
      <c r="A78" s="54">
        <v>68.062075000000007</v>
      </c>
      <c r="B78" t="s">
        <v>225</v>
      </c>
      <c r="C78" t="s">
        <v>226</v>
      </c>
      <c r="D78" s="45">
        <v>0.50216320440000006</v>
      </c>
      <c r="E78" s="44"/>
      <c r="F78" s="42"/>
      <c r="G78" s="55">
        <v>1.3960690262922053</v>
      </c>
      <c r="H78">
        <v>1.38</v>
      </c>
      <c r="J78" s="56">
        <v>5.2805960832235467E-2</v>
      </c>
      <c r="K78" s="56">
        <v>7.3504268450504007E-2</v>
      </c>
      <c r="L78" s="111">
        <f t="shared" si="5"/>
        <v>6.3155114641369733E-2</v>
      </c>
      <c r="M78" s="63">
        <f t="shared" si="4"/>
        <v>1.4635913675962899E-2</v>
      </c>
      <c r="N78" s="62">
        <f t="shared" si="7"/>
        <v>0.94911611534610274</v>
      </c>
      <c r="O78" s="63">
        <f t="shared" si="6"/>
        <v>0.63208686840211237</v>
      </c>
    </row>
    <row r="79" spans="1:15" x14ac:dyDescent="0.25">
      <c r="A79" s="54">
        <v>68.11</v>
      </c>
      <c r="B79" t="s">
        <v>225</v>
      </c>
      <c r="C79" t="s">
        <v>227</v>
      </c>
      <c r="D79" s="45"/>
      <c r="E79" s="44"/>
      <c r="F79" s="42"/>
      <c r="G79" s="55"/>
      <c r="J79" s="56">
        <v>2.4550479441003709E-2</v>
      </c>
      <c r="K79" s="56">
        <v>9.344780321878994E-2</v>
      </c>
      <c r="L79" s="111">
        <f t="shared" si="5"/>
        <v>5.8999141329896823E-2</v>
      </c>
      <c r="M79" s="63">
        <f t="shared" ref="M79:M136" si="8">STDEV(I79:K79)</f>
        <v>4.8717764848877812E-2</v>
      </c>
      <c r="N79" s="62"/>
      <c r="O79" s="63"/>
    </row>
    <row r="80" spans="1:15" x14ac:dyDescent="0.25">
      <c r="A80" s="54">
        <v>68.11</v>
      </c>
      <c r="B80" t="s">
        <v>225</v>
      </c>
      <c r="C80" t="s">
        <v>228</v>
      </c>
      <c r="D80" s="45"/>
      <c r="E80" s="44"/>
      <c r="F80" s="42"/>
      <c r="G80" s="55"/>
      <c r="J80" s="56">
        <v>1.9810664809126216E-2</v>
      </c>
      <c r="L80" s="111">
        <f t="shared" si="5"/>
        <v>1.9810664809126216E-2</v>
      </c>
      <c r="M80" s="63"/>
      <c r="N80" s="62"/>
      <c r="O80" s="63"/>
    </row>
    <row r="81" spans="1:15" x14ac:dyDescent="0.25">
      <c r="A81" s="54">
        <v>69.057275000000004</v>
      </c>
      <c r="B81" t="s">
        <v>451</v>
      </c>
      <c r="C81" t="s">
        <v>229</v>
      </c>
      <c r="D81" s="45">
        <v>4.0773770820000006E-2</v>
      </c>
      <c r="E81" s="44"/>
      <c r="F81" s="42"/>
      <c r="G81" s="55"/>
      <c r="J81" s="6"/>
      <c r="L81" s="62"/>
      <c r="M81" s="63"/>
      <c r="N81" s="111">
        <f t="shared" si="7"/>
        <v>4.0773770820000006E-2</v>
      </c>
      <c r="O81" s="63"/>
    </row>
    <row r="82" spans="1:15" x14ac:dyDescent="0.25">
      <c r="A82" s="54">
        <v>70.004975000000002</v>
      </c>
      <c r="B82" t="s">
        <v>452</v>
      </c>
      <c r="C82" t="s">
        <v>230</v>
      </c>
      <c r="D82" s="45">
        <v>5.3976682260000004E-3</v>
      </c>
      <c r="E82" s="44"/>
      <c r="F82" s="42"/>
      <c r="G82" s="55"/>
      <c r="J82" s="6"/>
      <c r="L82" s="62"/>
      <c r="M82" s="63"/>
      <c r="N82" s="111">
        <f t="shared" si="7"/>
        <v>5.3976682260000004E-3</v>
      </c>
      <c r="O82" s="63"/>
    </row>
    <row r="83" spans="1:15" x14ac:dyDescent="0.25">
      <c r="A83" s="54">
        <v>70.041274999999999</v>
      </c>
      <c r="B83" t="s">
        <v>231</v>
      </c>
      <c r="C83" t="s">
        <v>232</v>
      </c>
      <c r="D83" s="45">
        <v>0.31591232280000009</v>
      </c>
      <c r="E83" s="44"/>
      <c r="F83" s="42"/>
      <c r="G83" s="55">
        <v>0.27149540493374108</v>
      </c>
      <c r="J83" s="6"/>
      <c r="L83" s="62"/>
      <c r="M83" s="63"/>
      <c r="N83" s="111">
        <f t="shared" si="7"/>
        <v>0.29370386386687058</v>
      </c>
      <c r="O83" s="63">
        <f t="shared" si="6"/>
        <v>3.1407503822637663E-2</v>
      </c>
    </row>
    <row r="84" spans="1:15" x14ac:dyDescent="0.25">
      <c r="A84" s="54">
        <v>70.041274999999999</v>
      </c>
      <c r="B84" t="s">
        <v>231</v>
      </c>
      <c r="C84" t="s">
        <v>233</v>
      </c>
      <c r="D84" s="45"/>
      <c r="E84" s="44"/>
      <c r="F84" s="42"/>
      <c r="G84" s="55"/>
      <c r="J84" s="56">
        <v>5.6882543334783035E-2</v>
      </c>
      <c r="L84" s="111">
        <f t="shared" si="5"/>
        <v>5.6882543334783035E-2</v>
      </c>
      <c r="M84" s="63"/>
      <c r="N84" s="62"/>
      <c r="O84" s="63"/>
    </row>
    <row r="85" spans="1:15" x14ac:dyDescent="0.25">
      <c r="A85" s="54">
        <v>70.077674999999999</v>
      </c>
      <c r="B85" t="s">
        <v>234</v>
      </c>
      <c r="C85" t="s">
        <v>235</v>
      </c>
      <c r="D85" s="45">
        <v>0.15046004880000002</v>
      </c>
      <c r="E85" s="44"/>
      <c r="F85" s="42"/>
      <c r="G85" s="55">
        <v>0.45777517180711097</v>
      </c>
      <c r="J85" s="56">
        <f>SUM(J86:J91)</f>
        <v>0.2968841499845063</v>
      </c>
      <c r="K85" s="56">
        <f>SUM(K86:K91)</f>
        <v>0.67772862277813306</v>
      </c>
      <c r="L85" s="111">
        <f t="shared" si="5"/>
        <v>0.48730638638131968</v>
      </c>
      <c r="M85" s="63">
        <f t="shared" si="8"/>
        <v>0.26929770928978908</v>
      </c>
      <c r="N85" s="62">
        <f t="shared" si="7"/>
        <v>0.3041176103035555</v>
      </c>
      <c r="O85" s="63">
        <f t="shared" si="6"/>
        <v>0.21730460743950614</v>
      </c>
    </row>
    <row r="86" spans="1:15" x14ac:dyDescent="0.25">
      <c r="A86" s="54">
        <v>70.134</v>
      </c>
      <c r="B86" t="s">
        <v>234</v>
      </c>
      <c r="C86" t="s">
        <v>236</v>
      </c>
      <c r="D86" s="45"/>
      <c r="E86" s="44"/>
      <c r="F86" s="42"/>
      <c r="G86" s="55"/>
      <c r="J86" s="56">
        <v>0.10983095220943617</v>
      </c>
      <c r="K86" s="56">
        <v>0.29813385706007128</v>
      </c>
      <c r="L86" s="111">
        <f t="shared" si="5"/>
        <v>0.20398240463475373</v>
      </c>
      <c r="M86" s="63">
        <f t="shared" si="8"/>
        <v>0.13315026093700932</v>
      </c>
      <c r="N86" s="62"/>
      <c r="O86" s="63"/>
    </row>
    <row r="87" spans="1:15" x14ac:dyDescent="0.25">
      <c r="A87" s="54">
        <v>70.134</v>
      </c>
      <c r="B87" t="s">
        <v>234</v>
      </c>
      <c r="C87" t="s">
        <v>237</v>
      </c>
      <c r="D87" s="45"/>
      <c r="E87" s="44"/>
      <c r="F87" s="42"/>
      <c r="G87" s="55"/>
      <c r="J87" s="56">
        <v>3.9734628701742221E-2</v>
      </c>
      <c r="K87" s="56">
        <v>9.2862406100959041E-2</v>
      </c>
      <c r="L87" s="111">
        <f t="shared" si="5"/>
        <v>6.6298517401350635E-2</v>
      </c>
      <c r="M87" s="63">
        <f t="shared" si="8"/>
        <v>3.7567011668355604E-2</v>
      </c>
      <c r="N87" s="62"/>
      <c r="O87" s="63"/>
    </row>
    <row r="88" spans="1:15" x14ac:dyDescent="0.25">
      <c r="A88" s="54">
        <v>70.134</v>
      </c>
      <c r="B88" t="s">
        <v>234</v>
      </c>
      <c r="C88" t="s">
        <v>238</v>
      </c>
      <c r="D88" s="45"/>
      <c r="E88" s="44"/>
      <c r="F88" s="42"/>
      <c r="G88" s="55"/>
      <c r="J88" s="56">
        <v>2.2357552575900604E-2</v>
      </c>
      <c r="K88" s="56">
        <v>4.9212610844092272E-2</v>
      </c>
      <c r="L88" s="111">
        <f t="shared" si="5"/>
        <v>3.578508170999644E-2</v>
      </c>
      <c r="M88" s="63">
        <f t="shared" si="8"/>
        <v>1.8989393810598179E-2</v>
      </c>
      <c r="N88" s="62"/>
      <c r="O88" s="63"/>
    </row>
    <row r="89" spans="1:15" x14ac:dyDescent="0.25">
      <c r="A89" s="54">
        <v>70.134</v>
      </c>
      <c r="B89" t="s">
        <v>234</v>
      </c>
      <c r="C89" t="s">
        <v>239</v>
      </c>
      <c r="D89" s="45"/>
      <c r="E89" s="44"/>
      <c r="F89" s="42"/>
      <c r="G89" s="55"/>
      <c r="J89" s="56">
        <v>3.0347514385549043E-2</v>
      </c>
      <c r="K89" s="56">
        <v>8.5665754272767763E-2</v>
      </c>
      <c r="L89" s="111">
        <f t="shared" si="5"/>
        <v>5.8006634329158403E-2</v>
      </c>
      <c r="M89" s="63">
        <f t="shared" si="8"/>
        <v>3.9115902547556501E-2</v>
      </c>
      <c r="N89" s="62"/>
      <c r="O89" s="63"/>
    </row>
    <row r="90" spans="1:15" x14ac:dyDescent="0.25">
      <c r="A90" s="54">
        <v>70.134</v>
      </c>
      <c r="B90" t="s">
        <v>234</v>
      </c>
      <c r="C90" t="s">
        <v>240</v>
      </c>
      <c r="D90" s="45"/>
      <c r="E90" s="44"/>
      <c r="F90" s="42"/>
      <c r="G90" s="55"/>
      <c r="J90" s="56">
        <v>2.9931543899580675E-2</v>
      </c>
      <c r="K90" s="56">
        <v>6.2023424984005981E-2</v>
      </c>
      <c r="L90" s="111">
        <f t="shared" si="5"/>
        <v>4.597748444179333E-2</v>
      </c>
      <c r="M90" s="63">
        <f t="shared" si="8"/>
        <v>2.2692386735829427E-2</v>
      </c>
      <c r="N90" s="62"/>
      <c r="O90" s="63"/>
    </row>
    <row r="91" spans="1:15" x14ac:dyDescent="0.25">
      <c r="A91" s="54">
        <v>70.134</v>
      </c>
      <c r="B91" t="s">
        <v>234</v>
      </c>
      <c r="C91" t="s">
        <v>241</v>
      </c>
      <c r="D91" s="45"/>
      <c r="E91" s="44"/>
      <c r="F91" s="42"/>
      <c r="G91" s="55"/>
      <c r="J91" s="56">
        <v>6.4681958212297566E-2</v>
      </c>
      <c r="K91" s="56">
        <v>8.9830569516236775E-2</v>
      </c>
      <c r="L91" s="111">
        <f t="shared" si="5"/>
        <v>7.7256263864267177E-2</v>
      </c>
      <c r="M91" s="63">
        <f t="shared" si="8"/>
        <v>1.778275359044007E-2</v>
      </c>
      <c r="N91" s="62"/>
      <c r="O91" s="63"/>
    </row>
    <row r="92" spans="1:15" x14ac:dyDescent="0.25">
      <c r="A92" s="54">
        <v>70.134</v>
      </c>
      <c r="B92" t="s">
        <v>234</v>
      </c>
      <c r="C92" t="s">
        <v>242</v>
      </c>
      <c r="D92" s="45"/>
      <c r="E92" s="44"/>
      <c r="F92" s="42"/>
      <c r="G92" s="55"/>
      <c r="J92" s="56"/>
      <c r="K92" s="56">
        <v>1.9093523368955378E-2</v>
      </c>
      <c r="L92" s="111">
        <f t="shared" si="5"/>
        <v>1.9093523368955378E-2</v>
      </c>
      <c r="M92" s="63"/>
      <c r="N92" s="62"/>
      <c r="O92" s="63"/>
    </row>
    <row r="93" spans="1:15" x14ac:dyDescent="0.25">
      <c r="A93" s="54">
        <v>71.072975</v>
      </c>
      <c r="B93" t="s">
        <v>453</v>
      </c>
      <c r="C93" t="s">
        <v>243</v>
      </c>
      <c r="D93" s="45">
        <v>1.8440733240000003E-3</v>
      </c>
      <c r="E93" s="44"/>
      <c r="F93" s="42"/>
      <c r="G93" s="55"/>
      <c r="J93" s="56"/>
      <c r="L93" s="62"/>
      <c r="M93" s="63"/>
      <c r="N93" s="111">
        <f t="shared" si="7"/>
        <v>1.8440733240000003E-3</v>
      </c>
      <c r="O93" s="63"/>
    </row>
    <row r="94" spans="1:15" x14ac:dyDescent="0.25">
      <c r="A94" s="54">
        <v>72.020575000000008</v>
      </c>
      <c r="B94" t="s">
        <v>454</v>
      </c>
      <c r="C94" t="s">
        <v>560</v>
      </c>
      <c r="D94" s="45">
        <v>0.15981794100000002</v>
      </c>
      <c r="E94" s="44"/>
      <c r="F94" s="42"/>
      <c r="G94" s="55">
        <v>0.20883549159009193</v>
      </c>
      <c r="J94" s="56"/>
      <c r="L94" s="62"/>
      <c r="M94" s="63"/>
      <c r="N94" s="111">
        <f t="shared" si="7"/>
        <v>0.18432671629504599</v>
      </c>
      <c r="O94" s="63">
        <f t="shared" si="6"/>
        <v>3.4660642419408291E-2</v>
      </c>
    </row>
    <row r="95" spans="1:15" x14ac:dyDescent="0.25">
      <c r="A95" s="54">
        <v>72.056975000000008</v>
      </c>
      <c r="B95" t="s">
        <v>244</v>
      </c>
      <c r="C95" t="s">
        <v>245</v>
      </c>
      <c r="D95" s="45">
        <v>0.4091642370000001</v>
      </c>
      <c r="E95" s="44"/>
      <c r="F95" s="42"/>
      <c r="G95" s="55">
        <v>0.54864598420670241</v>
      </c>
      <c r="J95" s="56"/>
      <c r="L95" s="62"/>
      <c r="M95" s="63"/>
      <c r="N95" s="111">
        <f t="shared" si="7"/>
        <v>0.47890511060335128</v>
      </c>
      <c r="O95" s="63">
        <f t="shared" si="6"/>
        <v>9.8628489301606795E-2</v>
      </c>
    </row>
    <row r="96" spans="1:15" x14ac:dyDescent="0.25">
      <c r="A96" s="54">
        <v>72.056975000000008</v>
      </c>
      <c r="B96" t="s">
        <v>244</v>
      </c>
      <c r="C96" t="s">
        <v>246</v>
      </c>
      <c r="D96" s="45"/>
      <c r="E96" s="44"/>
      <c r="F96" s="42"/>
      <c r="G96" s="55"/>
      <c r="J96" s="56">
        <v>2.3803363424117052E-2</v>
      </c>
      <c r="L96" s="111">
        <f t="shared" si="5"/>
        <v>2.3803363424117052E-2</v>
      </c>
      <c r="M96" s="63"/>
      <c r="N96" s="62"/>
      <c r="O96" s="63"/>
    </row>
    <row r="97" spans="1:15" x14ac:dyDescent="0.25">
      <c r="A97" s="54">
        <v>72.056975000000008</v>
      </c>
      <c r="B97" t="s">
        <v>244</v>
      </c>
      <c r="C97" t="s">
        <v>247</v>
      </c>
      <c r="D97" s="45"/>
      <c r="E97" s="44"/>
      <c r="F97" s="42"/>
      <c r="G97" s="55"/>
      <c r="J97" s="56">
        <v>0.13596489346464316</v>
      </c>
      <c r="L97" s="111">
        <f t="shared" si="5"/>
        <v>0.13596489346464316</v>
      </c>
      <c r="M97" s="63"/>
      <c r="N97" s="62"/>
      <c r="O97" s="63"/>
    </row>
    <row r="98" spans="1:15" x14ac:dyDescent="0.25">
      <c r="A98" s="54">
        <v>72.150000000000006</v>
      </c>
      <c r="B98" t="s">
        <v>248</v>
      </c>
      <c r="C98" t="s">
        <v>249</v>
      </c>
      <c r="D98" s="45"/>
      <c r="E98" s="44"/>
      <c r="F98" s="42"/>
      <c r="G98" s="55"/>
      <c r="J98" s="56">
        <v>0.12319214764155642</v>
      </c>
      <c r="K98" s="56">
        <v>9.4872338199359807E-2</v>
      </c>
      <c r="L98" s="111">
        <f t="shared" si="5"/>
        <v>0.10903224292045811</v>
      </c>
      <c r="M98" s="63">
        <f t="shared" si="8"/>
        <v>2.0025129298488084E-2</v>
      </c>
      <c r="N98" s="62"/>
      <c r="O98" s="63"/>
    </row>
    <row r="99" spans="1:15" x14ac:dyDescent="0.25">
      <c r="A99" s="54">
        <v>72.150000000000006</v>
      </c>
      <c r="B99" t="s">
        <v>248</v>
      </c>
      <c r="C99" t="s">
        <v>250</v>
      </c>
      <c r="D99" s="45"/>
      <c r="E99" s="44"/>
      <c r="F99" s="42"/>
      <c r="G99" s="55"/>
      <c r="J99" s="56">
        <v>0.24302163465784665</v>
      </c>
      <c r="K99" s="56">
        <v>0.51081195577670824</v>
      </c>
      <c r="L99" s="111">
        <f t="shared" si="5"/>
        <v>0.37691679521727744</v>
      </c>
      <c r="M99" s="63">
        <f t="shared" si="8"/>
        <v>0.18935635199927017</v>
      </c>
      <c r="N99" s="62"/>
      <c r="O99" s="63"/>
    </row>
    <row r="100" spans="1:15" x14ac:dyDescent="0.25">
      <c r="A100" s="54">
        <v>73.015875000000008</v>
      </c>
      <c r="B100" t="s">
        <v>455</v>
      </c>
      <c r="C100" t="s">
        <v>251</v>
      </c>
      <c r="D100" s="45">
        <v>1.0462506318000002E-4</v>
      </c>
      <c r="E100" s="44"/>
      <c r="F100" s="42"/>
      <c r="G100" s="55"/>
      <c r="J100" s="6"/>
      <c r="L100" s="62"/>
      <c r="M100" s="63"/>
      <c r="N100" s="111">
        <f t="shared" si="7"/>
        <v>1.0462506318000002E-4</v>
      </c>
      <c r="O100" s="63"/>
    </row>
    <row r="101" spans="1:15" x14ac:dyDescent="0.25">
      <c r="A101" s="54">
        <v>74.036275000000003</v>
      </c>
      <c r="B101" t="s">
        <v>456</v>
      </c>
      <c r="C101" t="s">
        <v>252</v>
      </c>
      <c r="D101" s="45">
        <v>0.32481559440000007</v>
      </c>
      <c r="E101" s="44"/>
      <c r="F101" s="42"/>
      <c r="G101" s="55">
        <v>0.31998459615678554</v>
      </c>
      <c r="H101">
        <v>2.21</v>
      </c>
      <c r="J101" s="6">
        <v>0.86025607434428519</v>
      </c>
      <c r="L101" s="111">
        <f t="shared" si="5"/>
        <v>0.86025607434428519</v>
      </c>
      <c r="M101" s="63"/>
      <c r="N101" s="62">
        <f t="shared" si="7"/>
        <v>0.32240009527839281</v>
      </c>
      <c r="O101" s="63">
        <f t="shared" si="6"/>
        <v>3.4160316176772955E-3</v>
      </c>
    </row>
    <row r="102" spans="1:15" x14ac:dyDescent="0.25">
      <c r="A102" s="54">
        <v>75.031475</v>
      </c>
      <c r="B102" t="s">
        <v>457</v>
      </c>
      <c r="C102" t="s">
        <v>253</v>
      </c>
      <c r="D102" s="45">
        <v>1.2114784440000002E-3</v>
      </c>
      <c r="E102" s="44"/>
      <c r="F102" s="42"/>
      <c r="G102" s="55"/>
      <c r="J102" s="6"/>
      <c r="L102" s="62"/>
      <c r="M102" s="63"/>
      <c r="N102" s="111">
        <f t="shared" si="7"/>
        <v>1.2114784440000002E-3</v>
      </c>
      <c r="O102" s="63"/>
    </row>
    <row r="103" spans="1:15" x14ac:dyDescent="0.25">
      <c r="A103" s="54">
        <v>76.992975000000001</v>
      </c>
      <c r="B103" t="s">
        <v>458</v>
      </c>
      <c r="C103" t="s">
        <v>254</v>
      </c>
      <c r="D103" s="45">
        <v>2.4345104040000005E-4</v>
      </c>
      <c r="E103" s="44"/>
      <c r="F103" s="42"/>
      <c r="G103" s="55"/>
      <c r="J103" s="6"/>
      <c r="L103" s="62"/>
      <c r="M103" s="63"/>
      <c r="N103" s="111">
        <f t="shared" si="7"/>
        <v>2.4345104040000005E-4</v>
      </c>
      <c r="O103" s="63"/>
    </row>
    <row r="104" spans="1:15" x14ac:dyDescent="0.25">
      <c r="A104" s="54">
        <v>78.046374999999898</v>
      </c>
      <c r="B104" t="s">
        <v>255</v>
      </c>
      <c r="C104" t="s">
        <v>256</v>
      </c>
      <c r="D104" s="45">
        <v>0.81879448860000015</v>
      </c>
      <c r="E104" s="44"/>
      <c r="F104" s="42"/>
      <c r="G104" s="55">
        <v>1.0053013849108885</v>
      </c>
      <c r="H104" s="56">
        <v>3.19</v>
      </c>
      <c r="J104" s="56">
        <v>0.95402711880472224</v>
      </c>
      <c r="K104" s="56">
        <v>1.6367768467987642</v>
      </c>
      <c r="L104" s="111">
        <f t="shared" si="5"/>
        <v>1.2954019828017431</v>
      </c>
      <c r="M104" s="63">
        <f t="shared" si="8"/>
        <v>0.4827769625178589</v>
      </c>
      <c r="N104" s="62">
        <f t="shared" si="7"/>
        <v>0.91204793675544438</v>
      </c>
      <c r="O104" s="63">
        <f t="shared" si="6"/>
        <v>0.13188029111948441</v>
      </c>
    </row>
    <row r="105" spans="1:15" x14ac:dyDescent="0.25">
      <c r="A105" s="54">
        <v>79.041674999999898</v>
      </c>
      <c r="B105" t="s">
        <v>459</v>
      </c>
      <c r="C105" t="s">
        <v>257</v>
      </c>
      <c r="D105" s="45">
        <v>0.12280111380000001</v>
      </c>
      <c r="E105" s="44"/>
      <c r="F105" s="42"/>
      <c r="G105" s="55"/>
      <c r="J105" s="6"/>
      <c r="L105" s="62"/>
      <c r="M105" s="63"/>
      <c r="N105" s="111">
        <f t="shared" si="7"/>
        <v>0.12280111380000001</v>
      </c>
      <c r="O105" s="63"/>
    </row>
    <row r="106" spans="1:15" x14ac:dyDescent="0.25">
      <c r="A106" s="54">
        <v>80.025675000000007</v>
      </c>
      <c r="B106" t="s">
        <v>460</v>
      </c>
      <c r="C106" t="s">
        <v>258</v>
      </c>
      <c r="D106" s="45">
        <v>4.2652071720000011E-2</v>
      </c>
      <c r="E106" s="44"/>
      <c r="F106" s="42"/>
      <c r="G106" s="55">
        <v>7.6283171283709289E-2</v>
      </c>
      <c r="J106" s="6"/>
      <c r="L106" s="62"/>
      <c r="M106" s="63"/>
      <c r="N106" s="111">
        <f t="shared" si="7"/>
        <v>5.9467621501854653E-2</v>
      </c>
      <c r="O106" s="63">
        <f t="shared" si="6"/>
        <v>2.3780778560258738E-2</v>
      </c>
    </row>
    <row r="107" spans="1:15" x14ac:dyDescent="0.25">
      <c r="A107" s="54">
        <v>81.057275000000004</v>
      </c>
      <c r="B107" t="s">
        <v>461</v>
      </c>
      <c r="C107" t="s">
        <v>259</v>
      </c>
      <c r="D107" s="45">
        <v>3.8286574560000002E-2</v>
      </c>
      <c r="E107" s="44"/>
      <c r="F107" s="42"/>
      <c r="G107" s="55"/>
      <c r="J107" s="6"/>
      <c r="L107" s="62"/>
      <c r="M107" s="63"/>
      <c r="N107" s="111">
        <f t="shared" si="7"/>
        <v>3.8286574560000002E-2</v>
      </c>
      <c r="O107" s="63"/>
    </row>
    <row r="108" spans="1:15" x14ac:dyDescent="0.25">
      <c r="A108" s="54">
        <v>82.041274999999999</v>
      </c>
      <c r="B108" t="s">
        <v>260</v>
      </c>
      <c r="C108" t="s">
        <v>261</v>
      </c>
      <c r="D108" s="45">
        <v>0.61684609320000017</v>
      </c>
      <c r="E108" s="44"/>
      <c r="F108" s="42"/>
      <c r="G108" s="55">
        <v>0.35168008024099273</v>
      </c>
      <c r="J108" s="56">
        <f>SUM(J109:J110)</f>
        <v>0.12130415962764483</v>
      </c>
      <c r="K108" s="56">
        <f>SUM(K109:K110)</f>
        <v>0.15526439930736791</v>
      </c>
      <c r="L108" s="62">
        <f t="shared" si="5"/>
        <v>0.13828427946750638</v>
      </c>
      <c r="M108" s="63">
        <f t="shared" si="8"/>
        <v>2.4013515768252589E-2</v>
      </c>
      <c r="N108" s="111">
        <f t="shared" si="7"/>
        <v>0.48426308672049645</v>
      </c>
      <c r="O108" s="63">
        <f t="shared" si="6"/>
        <v>0.18750068590351412</v>
      </c>
    </row>
    <row r="109" spans="1:15" x14ac:dyDescent="0.25">
      <c r="A109" s="54">
        <v>82.041274999999999</v>
      </c>
      <c r="B109" t="s">
        <v>260</v>
      </c>
      <c r="C109" t="s">
        <v>262</v>
      </c>
      <c r="D109" s="45"/>
      <c r="E109" s="44"/>
      <c r="F109" s="42"/>
      <c r="G109" s="55"/>
      <c r="J109" s="56">
        <v>0.12130415962764483</v>
      </c>
      <c r="K109" s="56">
        <v>0.14078749600972645</v>
      </c>
      <c r="L109" s="111">
        <f t="shared" si="5"/>
        <v>0.13104582781868565</v>
      </c>
      <c r="M109" s="63">
        <f t="shared" si="8"/>
        <v>1.3776799275908488E-2</v>
      </c>
      <c r="N109" s="62"/>
      <c r="O109" s="63"/>
    </row>
    <row r="110" spans="1:15" x14ac:dyDescent="0.25">
      <c r="A110" s="54">
        <v>82.041274999999999</v>
      </c>
      <c r="B110" t="s">
        <v>260</v>
      </c>
      <c r="C110" t="s">
        <v>263</v>
      </c>
      <c r="D110" s="45"/>
      <c r="E110" s="44"/>
      <c r="F110" s="42"/>
      <c r="G110" s="55"/>
      <c r="J110" s="56"/>
      <c r="K110" s="56">
        <v>1.4476903297641449E-2</v>
      </c>
      <c r="L110" s="111">
        <f t="shared" si="5"/>
        <v>1.4476903297641449E-2</v>
      </c>
      <c r="M110" s="63"/>
      <c r="N110" s="62"/>
      <c r="O110" s="63"/>
    </row>
    <row r="111" spans="1:15" x14ac:dyDescent="0.25">
      <c r="A111" s="54">
        <v>83.072975</v>
      </c>
      <c r="B111" t="s">
        <v>462</v>
      </c>
      <c r="C111" t="s">
        <v>264</v>
      </c>
      <c r="D111" s="45">
        <v>2.8614435840000004E-2</v>
      </c>
      <c r="E111" s="44"/>
      <c r="F111" s="42"/>
      <c r="G111" s="55"/>
      <c r="J111" s="6"/>
      <c r="L111" s="62"/>
      <c r="M111" s="63"/>
      <c r="N111" s="111">
        <f t="shared" si="7"/>
        <v>2.8614435840000004E-2</v>
      </c>
      <c r="O111" s="63"/>
    </row>
    <row r="112" spans="1:15" x14ac:dyDescent="0.25">
      <c r="A112" s="54">
        <v>84.002775</v>
      </c>
      <c r="B112" t="s">
        <v>463</v>
      </c>
      <c r="C112" t="s">
        <v>265</v>
      </c>
      <c r="D112" s="45">
        <v>3.1953105720000007E-2</v>
      </c>
      <c r="E112" s="44"/>
      <c r="F112" s="42"/>
      <c r="G112" s="55"/>
      <c r="J112" s="6"/>
      <c r="L112" s="62"/>
      <c r="M112" s="63"/>
      <c r="N112" s="111">
        <f t="shared" si="7"/>
        <v>3.1953105720000007E-2</v>
      </c>
      <c r="O112" s="63"/>
    </row>
    <row r="113" spans="1:15" x14ac:dyDescent="0.25">
      <c r="A113" s="54">
        <v>84.020575000000008</v>
      </c>
      <c r="B113" t="s">
        <v>464</v>
      </c>
      <c r="C113" t="s">
        <v>266</v>
      </c>
      <c r="D113" s="45">
        <v>0.31527881640000005</v>
      </c>
      <c r="E113" s="44"/>
      <c r="F113" s="42"/>
      <c r="G113" s="55">
        <v>0.4715763584511391</v>
      </c>
      <c r="J113" s="6"/>
      <c r="L113" s="62"/>
      <c r="M113" s="63"/>
      <c r="N113" s="111">
        <f t="shared" si="7"/>
        <v>0.3934275874255696</v>
      </c>
      <c r="O113" s="63">
        <f t="shared" si="6"/>
        <v>0.11051905186714996</v>
      </c>
    </row>
    <row r="114" spans="1:15" x14ac:dyDescent="0.25">
      <c r="A114" s="54">
        <v>84.056975000000008</v>
      </c>
      <c r="B114" t="s">
        <v>465</v>
      </c>
      <c r="C114" t="s">
        <v>267</v>
      </c>
      <c r="D114" s="45">
        <v>0.17734761000000004</v>
      </c>
      <c r="E114" s="44"/>
      <c r="F114" s="42"/>
      <c r="G114" s="55">
        <v>0.18857008016817658</v>
      </c>
      <c r="J114" s="6"/>
      <c r="L114" s="62"/>
      <c r="M114" s="63"/>
      <c r="N114" s="111">
        <f t="shared" si="7"/>
        <v>0.18295884508408833</v>
      </c>
      <c r="O114" s="63">
        <f t="shared" si="6"/>
        <v>7.935484757581367E-3</v>
      </c>
    </row>
    <row r="115" spans="1:15" x14ac:dyDescent="0.25">
      <c r="A115" s="54">
        <v>84.16</v>
      </c>
      <c r="B115" t="s">
        <v>268</v>
      </c>
      <c r="C115" t="s">
        <v>269</v>
      </c>
      <c r="D115" s="45"/>
      <c r="E115" s="44"/>
      <c r="F115" s="42"/>
      <c r="G115" s="55"/>
      <c r="J115" s="6"/>
      <c r="K115" s="56">
        <v>0.34830766832587517</v>
      </c>
      <c r="L115" s="111">
        <f t="shared" si="5"/>
        <v>0.34830766832587517</v>
      </c>
      <c r="M115" s="63"/>
      <c r="N115" s="62"/>
      <c r="O115" s="63"/>
    </row>
    <row r="116" spans="1:15" x14ac:dyDescent="0.25">
      <c r="A116" s="54">
        <v>84.16</v>
      </c>
      <c r="B116" t="s">
        <v>268</v>
      </c>
      <c r="C116" t="s">
        <v>270</v>
      </c>
      <c r="D116" s="45"/>
      <c r="E116" s="44"/>
      <c r="F116" s="42"/>
      <c r="G116" s="55"/>
      <c r="J116" s="56">
        <v>0.1093643609847746</v>
      </c>
      <c r="L116" s="111">
        <f t="shared" si="5"/>
        <v>0.1093643609847746</v>
      </c>
      <c r="M116" s="63"/>
      <c r="N116" s="62"/>
      <c r="O116" s="63"/>
    </row>
    <row r="117" spans="1:15" x14ac:dyDescent="0.25">
      <c r="A117" s="54">
        <v>84.16</v>
      </c>
      <c r="B117" t="s">
        <v>268</v>
      </c>
      <c r="C117" t="s">
        <v>271</v>
      </c>
      <c r="D117" s="45"/>
      <c r="E117" s="44"/>
      <c r="F117" s="42"/>
      <c r="G117" s="55"/>
      <c r="J117" s="56"/>
      <c r="K117" s="56">
        <v>4.3068484976131263E-2</v>
      </c>
      <c r="L117" s="111">
        <f t="shared" si="5"/>
        <v>4.3068484976131263E-2</v>
      </c>
      <c r="M117" s="63"/>
      <c r="N117" s="62"/>
      <c r="O117" s="63"/>
    </row>
    <row r="118" spans="1:15" x14ac:dyDescent="0.25">
      <c r="A118" s="54">
        <v>84.16</v>
      </c>
      <c r="B118" t="s">
        <v>268</v>
      </c>
      <c r="C118" t="s">
        <v>272</v>
      </c>
      <c r="D118" s="45"/>
      <c r="E118" s="44"/>
      <c r="F118" s="42"/>
      <c r="G118" s="55"/>
      <c r="J118" s="56"/>
      <c r="K118" s="56">
        <v>3.6256543876555844E-2</v>
      </c>
      <c r="L118" s="111">
        <f t="shared" si="5"/>
        <v>3.6256543876555844E-2</v>
      </c>
      <c r="M118" s="63"/>
      <c r="N118" s="62"/>
      <c r="O118" s="63"/>
    </row>
    <row r="119" spans="1:15" x14ac:dyDescent="0.25">
      <c r="A119" s="54">
        <v>86.036275000000003</v>
      </c>
      <c r="B119" t="s">
        <v>466</v>
      </c>
      <c r="C119" t="s">
        <v>273</v>
      </c>
      <c r="D119" s="45">
        <v>0.49224700620000006</v>
      </c>
      <c r="E119" s="44"/>
      <c r="F119" s="42"/>
      <c r="G119" s="55">
        <v>0.32616073105267096</v>
      </c>
      <c r="J119" s="6"/>
      <c r="L119" s="62"/>
      <c r="M119" s="63"/>
      <c r="N119" s="111">
        <f t="shared" si="7"/>
        <v>0.40920386862633551</v>
      </c>
      <c r="O119" s="63">
        <f t="shared" si="6"/>
        <v>0.11744073141869117</v>
      </c>
    </row>
    <row r="120" spans="1:15" x14ac:dyDescent="0.25">
      <c r="A120" s="54">
        <v>86.072575000000001</v>
      </c>
      <c r="B120" t="s">
        <v>467</v>
      </c>
      <c r="C120" t="s">
        <v>274</v>
      </c>
      <c r="D120" s="45">
        <v>0.19402386840000002</v>
      </c>
      <c r="E120" s="44"/>
      <c r="F120" s="42"/>
      <c r="G120" s="55">
        <v>4.3502125953362669E-2</v>
      </c>
      <c r="J120" s="6"/>
      <c r="L120" s="62"/>
      <c r="M120" s="63"/>
      <c r="N120" s="111">
        <f t="shared" si="7"/>
        <v>0.11876299717668135</v>
      </c>
      <c r="O120" s="63">
        <f t="shared" si="6"/>
        <v>0.10643494480003224</v>
      </c>
    </row>
    <row r="121" spans="1:15" x14ac:dyDescent="0.25">
      <c r="A121" s="54">
        <v>86.18</v>
      </c>
      <c r="B121" t="s">
        <v>275</v>
      </c>
      <c r="C121" t="s">
        <v>276</v>
      </c>
      <c r="D121" s="45"/>
      <c r="E121" s="44"/>
      <c r="F121" s="42"/>
      <c r="G121" s="55"/>
      <c r="J121" s="56">
        <v>0.14252774553338521</v>
      </c>
      <c r="K121" s="56">
        <v>0.34980396568021987</v>
      </c>
      <c r="L121" s="111">
        <f t="shared" si="5"/>
        <v>0.24616585560680254</v>
      </c>
      <c r="M121" s="63">
        <f t="shared" si="8"/>
        <v>0.14656642084454252</v>
      </c>
      <c r="N121" s="62"/>
      <c r="O121" s="63"/>
    </row>
    <row r="122" spans="1:15" x14ac:dyDescent="0.25">
      <c r="A122" s="54">
        <v>86.18</v>
      </c>
      <c r="B122" t="s">
        <v>275</v>
      </c>
      <c r="C122" t="s">
        <v>277</v>
      </c>
      <c r="D122" s="45"/>
      <c r="E122" s="44"/>
      <c r="F122" s="42"/>
      <c r="G122" s="55"/>
      <c r="J122" s="56"/>
      <c r="K122" s="56">
        <v>2.3582649772962887E-3</v>
      </c>
      <c r="L122" s="111">
        <f t="shared" si="5"/>
        <v>2.3582649772962887E-3</v>
      </c>
      <c r="M122" s="63"/>
      <c r="N122" s="62"/>
      <c r="O122" s="63"/>
    </row>
    <row r="123" spans="1:15" x14ac:dyDescent="0.25">
      <c r="A123" s="54">
        <v>86.18</v>
      </c>
      <c r="B123" t="s">
        <v>275</v>
      </c>
      <c r="C123" t="s">
        <v>278</v>
      </c>
      <c r="D123" s="45"/>
      <c r="E123" s="44"/>
      <c r="F123" s="42"/>
      <c r="G123" s="55"/>
      <c r="J123" s="56">
        <v>5.3146769454598354E-3</v>
      </c>
      <c r="K123" s="56">
        <v>7.8609719025505044E-3</v>
      </c>
      <c r="L123" s="111">
        <f t="shared" si="5"/>
        <v>6.5878244240051703E-3</v>
      </c>
      <c r="M123" s="63">
        <f t="shared" si="8"/>
        <v>1.8005024310599211E-3</v>
      </c>
      <c r="N123" s="62"/>
      <c r="O123" s="63"/>
    </row>
    <row r="124" spans="1:15" x14ac:dyDescent="0.25">
      <c r="A124" s="54">
        <v>86.18</v>
      </c>
      <c r="B124" t="s">
        <v>275</v>
      </c>
      <c r="C124" t="s">
        <v>279</v>
      </c>
      <c r="D124" s="45"/>
      <c r="E124" s="44"/>
      <c r="F124" s="42"/>
      <c r="G124" s="55"/>
      <c r="J124" s="56">
        <v>3.9704253716617142E-2</v>
      </c>
      <c r="K124" s="56">
        <v>4.762633805261049E-2</v>
      </c>
      <c r="L124" s="111">
        <f t="shared" si="5"/>
        <v>4.3665295884613819E-2</v>
      </c>
      <c r="M124" s="63">
        <f t="shared" si="8"/>
        <v>5.6017595551126238E-3</v>
      </c>
      <c r="N124" s="62"/>
      <c r="O124" s="63"/>
    </row>
    <row r="125" spans="1:15" x14ac:dyDescent="0.25">
      <c r="A125" s="54">
        <v>86.18</v>
      </c>
      <c r="B125" t="s">
        <v>275</v>
      </c>
      <c r="C125" t="s">
        <v>280</v>
      </c>
      <c r="D125" s="45"/>
      <c r="E125" s="44"/>
      <c r="F125" s="42"/>
      <c r="G125" s="55"/>
      <c r="J125" s="56">
        <v>9.3085201378512606E-3</v>
      </c>
      <c r="K125" s="56">
        <v>1.314859879497743E-2</v>
      </c>
      <c r="L125" s="111">
        <f t="shared" si="5"/>
        <v>1.1228559466414345E-2</v>
      </c>
      <c r="M125" s="63">
        <f t="shared" si="8"/>
        <v>2.7153456587436457E-3</v>
      </c>
      <c r="N125" s="62"/>
      <c r="O125" s="63"/>
    </row>
    <row r="126" spans="1:15" x14ac:dyDescent="0.25">
      <c r="A126" s="54">
        <v>87.067864999999998</v>
      </c>
      <c r="B126" t="s">
        <v>281</v>
      </c>
      <c r="C126" t="s">
        <v>282</v>
      </c>
      <c r="D126" s="45"/>
      <c r="E126" s="44"/>
      <c r="F126" s="42"/>
      <c r="G126" s="55">
        <v>3.0131839139877891E-3</v>
      </c>
      <c r="J126" s="56"/>
      <c r="L126" s="62"/>
      <c r="M126" s="63"/>
      <c r="N126" s="111">
        <f t="shared" si="7"/>
        <v>3.0131839139877891E-3</v>
      </c>
      <c r="O126" s="63"/>
    </row>
    <row r="127" spans="1:15" x14ac:dyDescent="0.25">
      <c r="A127" s="54">
        <v>88.015475000000009</v>
      </c>
      <c r="B127" t="s">
        <v>283</v>
      </c>
      <c r="C127" t="s">
        <v>284</v>
      </c>
      <c r="D127" s="45">
        <v>4.0049112420000005E-4</v>
      </c>
      <c r="E127" s="44"/>
      <c r="F127" s="42"/>
      <c r="G127" s="55">
        <v>0.2036578904492419</v>
      </c>
      <c r="J127" s="56"/>
      <c r="L127" s="62"/>
      <c r="M127" s="63"/>
      <c r="N127" s="111">
        <f t="shared" si="7"/>
        <v>0.10202919078672094</v>
      </c>
      <c r="O127" s="63">
        <f t="shared" si="6"/>
        <v>0.14372468538907912</v>
      </c>
    </row>
    <row r="128" spans="1:15" x14ac:dyDescent="0.25">
      <c r="A128" s="54">
        <v>88.05187500000001</v>
      </c>
      <c r="B128" t="s">
        <v>285</v>
      </c>
      <c r="C128" t="s">
        <v>286</v>
      </c>
      <c r="D128" s="45">
        <v>0.11029631274000003</v>
      </c>
      <c r="E128" s="44"/>
      <c r="F128" s="42"/>
      <c r="G128" s="55">
        <v>0.17816792788226773</v>
      </c>
      <c r="J128" s="56"/>
      <c r="L128" s="62"/>
      <c r="M128" s="63"/>
      <c r="N128" s="111">
        <f t="shared" si="7"/>
        <v>0.14423212031113389</v>
      </c>
      <c r="O128" s="63">
        <f t="shared" si="6"/>
        <v>4.799247931718098E-2</v>
      </c>
    </row>
    <row r="129" spans="1:15" x14ac:dyDescent="0.25">
      <c r="A129" s="54">
        <v>89.04717500000001</v>
      </c>
      <c r="B129" t="s">
        <v>287</v>
      </c>
      <c r="C129" t="s">
        <v>288</v>
      </c>
      <c r="D129" s="45">
        <v>8.5241248560000008E-4</v>
      </c>
      <c r="E129" s="44"/>
      <c r="F129" s="42"/>
      <c r="G129" s="55"/>
      <c r="J129" s="56"/>
      <c r="L129" s="62"/>
      <c r="M129" s="63"/>
      <c r="N129" s="111">
        <f t="shared" si="7"/>
        <v>8.5241248560000008E-4</v>
      </c>
      <c r="O129" s="63"/>
    </row>
    <row r="130" spans="1:15" x14ac:dyDescent="0.25">
      <c r="A130" s="54">
        <v>91.041674999999898</v>
      </c>
      <c r="B130" t="s">
        <v>289</v>
      </c>
      <c r="C130" t="s">
        <v>290</v>
      </c>
      <c r="D130" s="45">
        <v>2.5088106780000001E-3</v>
      </c>
      <c r="E130" s="44"/>
      <c r="F130" s="42"/>
      <c r="G130" s="55"/>
      <c r="J130" s="56"/>
      <c r="L130" s="62"/>
      <c r="M130" s="63"/>
      <c r="N130" s="111">
        <f t="shared" si="7"/>
        <v>2.5088106780000001E-3</v>
      </c>
      <c r="O130" s="63"/>
    </row>
    <row r="131" spans="1:15" x14ac:dyDescent="0.25">
      <c r="A131" s="54">
        <v>92.062075000000007</v>
      </c>
      <c r="B131" t="s">
        <v>291</v>
      </c>
      <c r="C131" t="s">
        <v>292</v>
      </c>
      <c r="D131" s="45">
        <v>0.57167230140000014</v>
      </c>
      <c r="E131" s="44"/>
      <c r="F131" s="42"/>
      <c r="G131" s="55">
        <v>0.7292521206650534</v>
      </c>
      <c r="H131">
        <v>1.55</v>
      </c>
      <c r="J131" s="56">
        <v>0.3701207730198684</v>
      </c>
      <c r="K131" s="56">
        <v>0.74651422095845033</v>
      </c>
      <c r="L131" s="111">
        <f t="shared" si="5"/>
        <v>0.55831749698915933</v>
      </c>
      <c r="M131" s="63">
        <f t="shared" si="8"/>
        <v>0.26615035943155713</v>
      </c>
      <c r="N131" s="62">
        <f t="shared" si="7"/>
        <v>0.65046221103252677</v>
      </c>
      <c r="O131" s="63">
        <f t="shared" si="6"/>
        <v>0.11142575878047005</v>
      </c>
    </row>
    <row r="132" spans="1:15" x14ac:dyDescent="0.25">
      <c r="A132" s="54">
        <v>93.020875000000004</v>
      </c>
      <c r="B132" t="s">
        <v>468</v>
      </c>
      <c r="C132" t="s">
        <v>293</v>
      </c>
      <c r="D132" s="45">
        <v>1.949217156E-2</v>
      </c>
      <c r="E132" s="44"/>
      <c r="F132" s="42"/>
      <c r="G132" s="55"/>
      <c r="J132" s="6"/>
      <c r="L132" s="62"/>
      <c r="M132" s="63"/>
      <c r="N132" s="111">
        <f t="shared" si="7"/>
        <v>1.949217156E-2</v>
      </c>
      <c r="O132" s="63"/>
    </row>
    <row r="133" spans="1:15" x14ac:dyDescent="0.25">
      <c r="A133" s="54">
        <v>93.057275000000004</v>
      </c>
      <c r="B133" t="s">
        <v>469</v>
      </c>
      <c r="C133" t="s">
        <v>294</v>
      </c>
      <c r="D133" s="45">
        <v>6.7272454800000006E-2</v>
      </c>
      <c r="E133" s="44"/>
      <c r="F133" s="42"/>
      <c r="G133" s="55"/>
      <c r="J133" s="6"/>
      <c r="L133" s="62"/>
      <c r="M133" s="63"/>
      <c r="N133" s="111">
        <f t="shared" si="7"/>
        <v>6.7272454800000006E-2</v>
      </c>
      <c r="O133" s="63"/>
    </row>
    <row r="134" spans="1:15" x14ac:dyDescent="0.25">
      <c r="A134" s="54">
        <v>93.990575000000007</v>
      </c>
      <c r="B134" t="s">
        <v>470</v>
      </c>
      <c r="C134" t="s">
        <v>295</v>
      </c>
      <c r="D134" s="45">
        <v>3.9513822300000006E-3</v>
      </c>
      <c r="E134" s="44"/>
      <c r="F134" s="42"/>
      <c r="G134" s="55"/>
      <c r="J134" s="6"/>
      <c r="L134" s="62"/>
      <c r="M134" s="63"/>
      <c r="N134" s="111">
        <f t="shared" si="7"/>
        <v>3.9513822300000006E-3</v>
      </c>
      <c r="O134" s="63"/>
    </row>
    <row r="135" spans="1:15" x14ac:dyDescent="0.25">
      <c r="A135" s="54">
        <v>94.041274999999999</v>
      </c>
      <c r="B135" t="s">
        <v>471</v>
      </c>
      <c r="C135" t="s">
        <v>296</v>
      </c>
      <c r="D135" s="45">
        <v>1.7799934680000002</v>
      </c>
      <c r="E135" s="44"/>
      <c r="F135" s="42"/>
      <c r="G135" s="55">
        <v>0.70008432089186323</v>
      </c>
      <c r="H135">
        <v>3.62</v>
      </c>
      <c r="J135" s="6">
        <v>0.41876752170561571</v>
      </c>
      <c r="L135" s="111">
        <f t="shared" si="5"/>
        <v>0.41876752170561571</v>
      </c>
      <c r="M135" s="63"/>
      <c r="N135" s="62">
        <f t="shared" si="7"/>
        <v>1.2400388944459317</v>
      </c>
      <c r="O135" s="63">
        <f t="shared" si="6"/>
        <v>0.76361108098554453</v>
      </c>
    </row>
    <row r="136" spans="1:15" x14ac:dyDescent="0.25">
      <c r="A136" s="54">
        <v>94.94</v>
      </c>
      <c r="B136" t="s">
        <v>297</v>
      </c>
      <c r="C136" t="s">
        <v>298</v>
      </c>
      <c r="D136" s="45"/>
      <c r="E136" s="44"/>
      <c r="F136" s="42"/>
      <c r="G136" s="55"/>
      <c r="J136" s="56">
        <v>1.0125517652227734E-2</v>
      </c>
      <c r="K136" s="56">
        <v>1.7620500548017965E-2</v>
      </c>
      <c r="L136" s="111">
        <f t="shared" si="5"/>
        <v>1.387300910012285E-2</v>
      </c>
      <c r="M136" s="63">
        <f t="shared" si="8"/>
        <v>5.2997532304904608E-3</v>
      </c>
      <c r="N136" s="62"/>
      <c r="O136" s="63"/>
    </row>
    <row r="137" spans="1:15" x14ac:dyDescent="0.25">
      <c r="A137" s="54">
        <v>95.036574999999999</v>
      </c>
      <c r="B137" t="s">
        <v>472</v>
      </c>
      <c r="C137" t="s">
        <v>299</v>
      </c>
      <c r="D137" s="45">
        <v>3.3924609540000004E-2</v>
      </c>
      <c r="E137" s="44"/>
      <c r="F137" s="42"/>
      <c r="G137" s="55"/>
      <c r="J137" s="6"/>
      <c r="L137" s="62"/>
      <c r="M137" s="63"/>
      <c r="N137" s="111">
        <f t="shared" si="7"/>
        <v>3.3924609540000004E-2</v>
      </c>
      <c r="O137" s="63"/>
    </row>
    <row r="138" spans="1:15" x14ac:dyDescent="0.25">
      <c r="A138" s="54">
        <v>95.072975</v>
      </c>
      <c r="B138" t="s">
        <v>473</v>
      </c>
      <c r="C138" t="s">
        <v>300</v>
      </c>
      <c r="D138" s="45">
        <v>1.7917406820000006E-2</v>
      </c>
      <c r="E138" s="44"/>
      <c r="F138" s="42"/>
      <c r="G138" s="55"/>
      <c r="J138" s="6"/>
      <c r="L138" s="62"/>
      <c r="M138" s="63"/>
      <c r="N138" s="111">
        <f t="shared" si="7"/>
        <v>1.7917406820000006E-2</v>
      </c>
      <c r="O138" s="63"/>
    </row>
    <row r="139" spans="1:15" x14ac:dyDescent="0.25">
      <c r="A139" s="54">
        <v>96.020575000000008</v>
      </c>
      <c r="B139" t="s">
        <v>301</v>
      </c>
      <c r="C139" t="s">
        <v>302</v>
      </c>
      <c r="D139" s="45">
        <v>1.9275571620000003</v>
      </c>
      <c r="E139" s="44"/>
      <c r="F139" s="42"/>
      <c r="G139" s="55">
        <v>1.8023828945879197</v>
      </c>
      <c r="L139" s="62"/>
      <c r="M139" s="63"/>
      <c r="N139" s="111">
        <f t="shared" si="7"/>
        <v>1.8649700282939601</v>
      </c>
      <c r="O139" s="63">
        <f t="shared" ref="O139:O200" si="9">STDEV(D139:G139)</f>
        <v>8.8511573317140463E-2</v>
      </c>
    </row>
    <row r="140" spans="1:15" x14ac:dyDescent="0.25">
      <c r="A140" s="54">
        <v>96.020575000000008</v>
      </c>
      <c r="B140" t="s">
        <v>301</v>
      </c>
      <c r="C140" t="s">
        <v>303</v>
      </c>
      <c r="D140" s="45"/>
      <c r="E140" s="44"/>
      <c r="F140" s="42"/>
      <c r="G140" s="55"/>
      <c r="J140" s="56">
        <v>0.12354428420399793</v>
      </c>
      <c r="L140" s="111">
        <f t="shared" ref="L140:L199" si="10">AVERAGE(I140:K140)</f>
        <v>0.12354428420399793</v>
      </c>
      <c r="M140" s="63"/>
      <c r="N140" s="62"/>
      <c r="O140" s="63"/>
    </row>
    <row r="141" spans="1:15" x14ac:dyDescent="0.25">
      <c r="A141" s="54">
        <v>96.056975000000008</v>
      </c>
      <c r="B141" t="s">
        <v>474</v>
      </c>
      <c r="C141" t="s">
        <v>304</v>
      </c>
      <c r="D141" s="45">
        <v>0.38473664040000011</v>
      </c>
      <c r="E141" s="44"/>
      <c r="F141" s="42"/>
      <c r="G141" s="55">
        <v>0.14533442564522148</v>
      </c>
      <c r="J141" s="6"/>
      <c r="L141" s="62"/>
      <c r="M141" s="63"/>
      <c r="N141" s="111">
        <f t="shared" ref="N141:N203" si="11">AVERAGE(D141:G141)</f>
        <v>0.26503553302261079</v>
      </c>
      <c r="O141" s="63">
        <f t="shared" si="9"/>
        <v>0.16928292948418205</v>
      </c>
    </row>
    <row r="142" spans="1:15" x14ac:dyDescent="0.25">
      <c r="A142" s="54">
        <v>97.088575000000006</v>
      </c>
      <c r="B142" t="s">
        <v>475</v>
      </c>
      <c r="C142" t="s">
        <v>305</v>
      </c>
      <c r="D142" s="45">
        <v>1.1266033986E-2</v>
      </c>
      <c r="E142" s="44"/>
      <c r="F142" s="42"/>
      <c r="G142" s="55"/>
      <c r="J142" s="6"/>
      <c r="L142" s="62"/>
      <c r="M142" s="63"/>
      <c r="N142" s="111">
        <f t="shared" si="11"/>
        <v>1.1266033986E-2</v>
      </c>
      <c r="O142" s="63"/>
    </row>
    <row r="143" spans="1:15" x14ac:dyDescent="0.25">
      <c r="A143" s="54">
        <v>98.018475000000009</v>
      </c>
      <c r="B143" t="s">
        <v>476</v>
      </c>
      <c r="C143" t="s">
        <v>306</v>
      </c>
      <c r="D143" s="45">
        <v>3.2398839000000006E-2</v>
      </c>
      <c r="E143" s="44"/>
      <c r="F143" s="42"/>
      <c r="G143" s="55"/>
      <c r="J143" s="6"/>
      <c r="L143" s="62"/>
      <c r="M143" s="63"/>
      <c r="N143" s="111">
        <f t="shared" si="11"/>
        <v>3.2398839000000006E-2</v>
      </c>
      <c r="O143" s="63"/>
    </row>
    <row r="144" spans="1:15" x14ac:dyDescent="0.25">
      <c r="A144" s="54">
        <v>98.036275000000003</v>
      </c>
      <c r="B144" t="s">
        <v>477</v>
      </c>
      <c r="C144" t="s">
        <v>307</v>
      </c>
      <c r="D144" s="45">
        <v>0.29929417380000006</v>
      </c>
      <c r="E144" s="44"/>
      <c r="F144" s="42"/>
      <c r="G144" s="55">
        <v>0.33242374124943619</v>
      </c>
      <c r="J144" s="6"/>
      <c r="L144" s="62"/>
      <c r="M144" s="63"/>
      <c r="N144" s="111">
        <f t="shared" si="11"/>
        <v>0.31585895752471815</v>
      </c>
      <c r="O144" s="63">
        <f t="shared" si="9"/>
        <v>2.3426141801273396E-2</v>
      </c>
    </row>
    <row r="145" spans="1:15" x14ac:dyDescent="0.25">
      <c r="A145" s="54">
        <v>98.072575000000001</v>
      </c>
      <c r="B145" t="s">
        <v>478</v>
      </c>
      <c r="C145" t="s">
        <v>308</v>
      </c>
      <c r="D145" s="45">
        <v>5.8994144100000014E-2</v>
      </c>
      <c r="E145" s="44"/>
      <c r="F145" s="42"/>
      <c r="G145" s="55">
        <v>0.15718034437098122</v>
      </c>
      <c r="J145" s="6"/>
      <c r="L145" s="62"/>
      <c r="M145" s="63"/>
      <c r="N145" s="111">
        <f t="shared" si="11"/>
        <v>0.10808724423549061</v>
      </c>
      <c r="O145" s="63">
        <f t="shared" si="9"/>
        <v>6.942812803055122E-2</v>
      </c>
    </row>
    <row r="146" spans="1:15" x14ac:dyDescent="0.25">
      <c r="A146" s="54">
        <v>98.19</v>
      </c>
      <c r="B146" t="s">
        <v>309</v>
      </c>
      <c r="C146" t="s">
        <v>310</v>
      </c>
      <c r="D146" s="45"/>
      <c r="E146" s="44"/>
      <c r="F146" s="42"/>
      <c r="G146" s="55"/>
      <c r="J146" s="56">
        <v>7.9020134633899466E-2</v>
      </c>
      <c r="K146" s="56">
        <v>0.26932662557045584</v>
      </c>
      <c r="L146" s="111">
        <f t="shared" si="10"/>
        <v>0.17417338010217764</v>
      </c>
      <c r="M146" s="63">
        <f t="shared" ref="M146:M198" si="12">STDEV(I146:K146)</f>
        <v>0.13456701024505524</v>
      </c>
      <c r="N146" s="62"/>
      <c r="O146" s="63"/>
    </row>
    <row r="147" spans="1:15" x14ac:dyDescent="0.25">
      <c r="A147" s="54">
        <v>98.19</v>
      </c>
      <c r="B147" t="s">
        <v>309</v>
      </c>
      <c r="C147" t="s">
        <v>311</v>
      </c>
      <c r="D147" s="45"/>
      <c r="E147" s="44"/>
      <c r="F147" s="42"/>
      <c r="G147" s="55"/>
      <c r="J147" s="56"/>
      <c r="K147" s="56">
        <v>1.7505043799901161E-2</v>
      </c>
      <c r="L147" s="111">
        <f t="shared" si="10"/>
        <v>1.7505043799901161E-2</v>
      </c>
      <c r="M147" s="63"/>
      <c r="N147" s="62"/>
      <c r="O147" s="63"/>
    </row>
    <row r="148" spans="1:15" x14ac:dyDescent="0.25">
      <c r="A148" s="54">
        <v>100.015175</v>
      </c>
      <c r="B148" t="s">
        <v>479</v>
      </c>
      <c r="C148" t="s">
        <v>312</v>
      </c>
      <c r="D148" s="45">
        <v>0.10155381048000002</v>
      </c>
      <c r="E148" s="44"/>
      <c r="F148" s="42"/>
      <c r="G148" s="55">
        <v>0.24340444633363895</v>
      </c>
      <c r="J148" s="56"/>
      <c r="L148" s="62"/>
      <c r="M148" s="63"/>
      <c r="N148" s="111">
        <f t="shared" si="11"/>
        <v>0.17247912840681948</v>
      </c>
      <c r="O148" s="63">
        <f t="shared" si="9"/>
        <v>0.10030354652773177</v>
      </c>
    </row>
    <row r="149" spans="1:15" x14ac:dyDescent="0.25">
      <c r="A149" s="54">
        <v>100.05217500000001</v>
      </c>
      <c r="B149" t="s">
        <v>480</v>
      </c>
      <c r="C149" t="s">
        <v>313</v>
      </c>
      <c r="D149" s="45">
        <v>0.17524883520000004</v>
      </c>
      <c r="E149" s="44"/>
      <c r="F149" s="42"/>
      <c r="G149" s="55">
        <v>0.19971229518241415</v>
      </c>
      <c r="J149" s="56"/>
      <c r="L149" s="62"/>
      <c r="M149" s="63"/>
      <c r="N149" s="111">
        <f t="shared" si="11"/>
        <v>0.18748056519120709</v>
      </c>
      <c r="O149" s="63">
        <f t="shared" si="9"/>
        <v>1.7298278444850761E-2</v>
      </c>
    </row>
    <row r="150" spans="1:15" x14ac:dyDescent="0.25">
      <c r="A150" s="54">
        <v>100.08817500000001</v>
      </c>
      <c r="B150" t="s">
        <v>481</v>
      </c>
      <c r="C150" t="s">
        <v>314</v>
      </c>
      <c r="D150" s="45">
        <v>2.1979139940000003E-2</v>
      </c>
      <c r="E150" s="44"/>
      <c r="F150" s="42"/>
      <c r="G150" s="55"/>
      <c r="J150" s="56"/>
      <c r="L150" s="62"/>
      <c r="M150" s="63"/>
      <c r="N150" s="111">
        <f t="shared" si="11"/>
        <v>2.1979139940000003E-2</v>
      </c>
      <c r="O150" s="63"/>
    </row>
    <row r="151" spans="1:15" x14ac:dyDescent="0.25">
      <c r="A151" s="54">
        <v>100.21</v>
      </c>
      <c r="B151" t="s">
        <v>315</v>
      </c>
      <c r="C151" t="s">
        <v>316</v>
      </c>
      <c r="D151" s="45"/>
      <c r="E151" s="44"/>
      <c r="F151" s="42"/>
      <c r="G151" s="55"/>
      <c r="J151" s="56">
        <v>0.11199383446126106</v>
      </c>
      <c r="K151" s="56">
        <v>0.32718649533371769</v>
      </c>
      <c r="L151" s="111">
        <f t="shared" si="10"/>
        <v>0.21959016489748936</v>
      </c>
      <c r="M151" s="63">
        <f t="shared" si="12"/>
        <v>0.15216418976449111</v>
      </c>
      <c r="N151" s="62"/>
      <c r="O151" s="63"/>
    </row>
    <row r="152" spans="1:15" x14ac:dyDescent="0.25">
      <c r="A152" s="54">
        <v>100.21</v>
      </c>
      <c r="B152" t="s">
        <v>315</v>
      </c>
      <c r="C152" t="s">
        <v>317</v>
      </c>
      <c r="D152" s="45"/>
      <c r="E152" s="44"/>
      <c r="F152" s="42"/>
      <c r="G152" s="55"/>
      <c r="J152" s="56"/>
      <c r="K152" s="56">
        <v>2.7713007643598547E-2</v>
      </c>
      <c r="L152" s="111">
        <f t="shared" si="10"/>
        <v>2.7713007643598547E-2</v>
      </c>
      <c r="M152" s="63"/>
      <c r="N152" s="62"/>
      <c r="O152" s="63"/>
    </row>
    <row r="153" spans="1:15" x14ac:dyDescent="0.25">
      <c r="A153" s="54">
        <v>100.21</v>
      </c>
      <c r="B153" t="s">
        <v>315</v>
      </c>
      <c r="C153" t="s">
        <v>318</v>
      </c>
      <c r="D153" s="45"/>
      <c r="E153" s="44"/>
      <c r="F153" s="42"/>
      <c r="G153" s="55"/>
      <c r="J153" s="56"/>
      <c r="K153" s="56">
        <v>2.5758396668951012E-2</v>
      </c>
      <c r="L153" s="111">
        <f t="shared" si="10"/>
        <v>2.5758396668951012E-2</v>
      </c>
      <c r="M153" s="63"/>
      <c r="N153" s="62"/>
      <c r="O153" s="63"/>
    </row>
    <row r="154" spans="1:15" x14ac:dyDescent="0.25">
      <c r="A154" s="54">
        <v>100.21</v>
      </c>
      <c r="B154" t="s">
        <v>315</v>
      </c>
      <c r="C154" t="s">
        <v>319</v>
      </c>
      <c r="D154" s="45"/>
      <c r="E154" s="44"/>
      <c r="F154" s="42"/>
      <c r="G154" s="55"/>
      <c r="J154" s="56"/>
      <c r="K154" s="56">
        <v>3.6151093363692516E-2</v>
      </c>
      <c r="L154" s="111">
        <f t="shared" si="10"/>
        <v>3.6151093363692516E-2</v>
      </c>
      <c r="M154" s="63"/>
      <c r="N154" s="62"/>
      <c r="O154" s="63"/>
    </row>
    <row r="155" spans="1:15" x14ac:dyDescent="0.25">
      <c r="A155" s="54">
        <v>102.031175</v>
      </c>
      <c r="B155" t="s">
        <v>482</v>
      </c>
      <c r="C155" t="s">
        <v>320</v>
      </c>
      <c r="D155" s="45">
        <v>1.8665992620000002E-2</v>
      </c>
      <c r="E155" s="44"/>
      <c r="F155" s="42"/>
      <c r="G155" s="55">
        <v>0.2836825104433241</v>
      </c>
      <c r="J155" s="6"/>
      <c r="L155" s="62"/>
      <c r="M155" s="63"/>
      <c r="N155" s="111">
        <f t="shared" si="11"/>
        <v>0.15117425153166206</v>
      </c>
      <c r="O155" s="63">
        <f t="shared" si="9"/>
        <v>0.187394976879318</v>
      </c>
    </row>
    <row r="156" spans="1:15" x14ac:dyDescent="0.25">
      <c r="A156" s="54">
        <v>102.04617500000001</v>
      </c>
      <c r="B156" t="s">
        <v>483</v>
      </c>
      <c r="C156" t="s">
        <v>321</v>
      </c>
      <c r="D156" s="45">
        <v>8.6476358160000009E-3</v>
      </c>
      <c r="E156" s="44"/>
      <c r="F156" s="42"/>
      <c r="G156" s="55"/>
      <c r="J156" s="6"/>
      <c r="L156" s="62"/>
      <c r="M156" s="63"/>
      <c r="N156" s="111">
        <f t="shared" si="11"/>
        <v>8.6476358160000009E-3</v>
      </c>
      <c r="O156" s="63"/>
    </row>
    <row r="157" spans="1:15" x14ac:dyDescent="0.25">
      <c r="A157" s="54">
        <v>103.04117500000001</v>
      </c>
      <c r="B157" t="s">
        <v>484</v>
      </c>
      <c r="C157" t="s">
        <v>322</v>
      </c>
      <c r="D157" s="45">
        <v>0.12571342020000001</v>
      </c>
      <c r="E157" s="44"/>
      <c r="F157" s="42"/>
      <c r="G157" s="55"/>
      <c r="J157" s="6"/>
      <c r="L157" s="62"/>
      <c r="M157" s="63"/>
      <c r="N157" s="111">
        <f t="shared" si="11"/>
        <v>0.12571342020000001</v>
      </c>
      <c r="O157" s="63"/>
    </row>
    <row r="158" spans="1:15" x14ac:dyDescent="0.25">
      <c r="A158" s="54">
        <v>104.062175</v>
      </c>
      <c r="B158" t="s">
        <v>323</v>
      </c>
      <c r="C158" t="s">
        <v>324</v>
      </c>
      <c r="D158" s="45">
        <v>0.11630311560000002</v>
      </c>
      <c r="E158" s="44"/>
      <c r="F158" s="42"/>
      <c r="G158" s="55">
        <v>0.14308495197139079</v>
      </c>
      <c r="J158" s="56">
        <v>2.7066658697370828E-2</v>
      </c>
      <c r="K158" s="56">
        <v>6.6422387638027797E-2</v>
      </c>
      <c r="L158" s="62">
        <f t="shared" si="10"/>
        <v>4.6744523167699309E-2</v>
      </c>
      <c r="M158" s="63">
        <f t="shared" si="12"/>
        <v>2.7828702812478227E-2</v>
      </c>
      <c r="N158" s="111">
        <f t="shared" si="11"/>
        <v>0.12969403378569541</v>
      </c>
      <c r="O158" s="63">
        <f t="shared" si="9"/>
        <v>1.8937618110838737E-2</v>
      </c>
    </row>
    <row r="159" spans="1:15" x14ac:dyDescent="0.25">
      <c r="A159" s="54">
        <v>105.057175</v>
      </c>
      <c r="B159" t="s">
        <v>485</v>
      </c>
      <c r="C159" t="s">
        <v>325</v>
      </c>
      <c r="D159" s="45">
        <v>5.6353014900000012E-3</v>
      </c>
      <c r="E159" s="44"/>
      <c r="F159" s="42"/>
      <c r="G159" s="55"/>
      <c r="J159" s="56"/>
      <c r="L159" s="62"/>
      <c r="M159" s="63"/>
      <c r="N159" s="111">
        <f t="shared" si="11"/>
        <v>5.6353014900000012E-3</v>
      </c>
      <c r="O159" s="63"/>
    </row>
    <row r="160" spans="1:15" x14ac:dyDescent="0.25">
      <c r="A160" s="54">
        <v>106.04117500000001</v>
      </c>
      <c r="B160" t="s">
        <v>486</v>
      </c>
      <c r="C160" t="s">
        <v>326</v>
      </c>
      <c r="D160" s="45">
        <v>6.7379102640000021E-2</v>
      </c>
      <c r="E160" s="44"/>
      <c r="F160" s="42"/>
      <c r="G160" s="55">
        <v>8.3931453504574094E-2</v>
      </c>
      <c r="J160" s="56"/>
      <c r="L160" s="62"/>
      <c r="M160" s="63"/>
      <c r="N160" s="111">
        <f t="shared" si="11"/>
        <v>7.5655278072287058E-2</v>
      </c>
      <c r="O160" s="63">
        <f t="shared" si="9"/>
        <v>1.1704279540919313E-2</v>
      </c>
    </row>
    <row r="161" spans="1:15" x14ac:dyDescent="0.25">
      <c r="A161" s="54">
        <v>106.078175</v>
      </c>
      <c r="B161" t="s">
        <v>327</v>
      </c>
      <c r="C161" t="s">
        <v>328</v>
      </c>
      <c r="D161" s="45">
        <v>0.39751729020000004</v>
      </c>
      <c r="E161" s="44"/>
      <c r="F161" s="42"/>
      <c r="G161" s="55">
        <v>0.70818421529403819</v>
      </c>
      <c r="J161" s="56">
        <f>SUM(J162:J164)</f>
        <v>0.2667588813771728</v>
      </c>
      <c r="K161" s="56">
        <f>SUM(K162:K164)</f>
        <v>0.61397470294582557</v>
      </c>
      <c r="L161" s="111">
        <f t="shared" si="10"/>
        <v>0.44036679216149921</v>
      </c>
      <c r="M161" s="63">
        <f t="shared" si="12"/>
        <v>0.24551866196645261</v>
      </c>
      <c r="N161" s="62">
        <f t="shared" si="11"/>
        <v>0.55285075274701911</v>
      </c>
      <c r="O161" s="63">
        <f t="shared" si="9"/>
        <v>0.21967468942436763</v>
      </c>
    </row>
    <row r="162" spans="1:15" x14ac:dyDescent="0.25">
      <c r="A162" s="54">
        <v>106.16</v>
      </c>
      <c r="B162" t="s">
        <v>327</v>
      </c>
      <c r="C162" t="s">
        <v>329</v>
      </c>
      <c r="D162" s="45"/>
      <c r="E162" s="44"/>
      <c r="F162" s="42"/>
      <c r="G162" s="55"/>
      <c r="J162" s="56">
        <v>4.1712808499269775E-2</v>
      </c>
      <c r="K162" s="56">
        <v>0.12126731630322304</v>
      </c>
      <c r="L162" s="111">
        <f t="shared" si="10"/>
        <v>8.1490062401246413E-2</v>
      </c>
      <c r="M162" s="63">
        <f t="shared" si="12"/>
        <v>5.625353194213345E-2</v>
      </c>
      <c r="N162" s="62"/>
      <c r="O162" s="63"/>
    </row>
    <row r="163" spans="1:15" x14ac:dyDescent="0.25">
      <c r="A163" s="54">
        <v>106.16</v>
      </c>
      <c r="B163" t="s">
        <v>327</v>
      </c>
      <c r="C163" t="s">
        <v>330</v>
      </c>
      <c r="D163" s="45"/>
      <c r="E163" s="44"/>
      <c r="F163" s="42"/>
      <c r="G163" s="55"/>
      <c r="J163" s="56">
        <v>0.12189323498297275</v>
      </c>
      <c r="K163" s="56">
        <v>0.24083444451888641</v>
      </c>
      <c r="L163" s="111">
        <f t="shared" si="10"/>
        <v>0.18136383975092957</v>
      </c>
      <c r="M163" s="63">
        <f t="shared" si="12"/>
        <v>8.4104135825374626E-2</v>
      </c>
      <c r="N163" s="62"/>
      <c r="O163" s="63"/>
    </row>
    <row r="164" spans="1:15" x14ac:dyDescent="0.25">
      <c r="A164" s="54">
        <v>106.16</v>
      </c>
      <c r="B164" t="s">
        <v>327</v>
      </c>
      <c r="C164" t="s">
        <v>331</v>
      </c>
      <c r="D164" s="45"/>
      <c r="E164" s="44"/>
      <c r="F164" s="42"/>
      <c r="G164" s="55"/>
      <c r="J164" s="56">
        <v>0.10315283789493025</v>
      </c>
      <c r="K164" s="56">
        <v>0.25187294212371619</v>
      </c>
      <c r="L164" s="111">
        <f t="shared" si="10"/>
        <v>0.17751289000932322</v>
      </c>
      <c r="M164" s="63">
        <f t="shared" si="12"/>
        <v>0.10516099419894466</v>
      </c>
      <c r="N164" s="62"/>
      <c r="O164" s="63"/>
    </row>
    <row r="165" spans="1:15" x14ac:dyDescent="0.25">
      <c r="A165" s="54">
        <v>107.036175</v>
      </c>
      <c r="B165" t="s">
        <v>487</v>
      </c>
      <c r="C165" t="s">
        <v>332</v>
      </c>
      <c r="D165" s="45">
        <v>1.4608475280000002E-2</v>
      </c>
      <c r="E165" s="44"/>
      <c r="F165" s="42"/>
      <c r="G165" s="55"/>
      <c r="L165" s="62"/>
      <c r="M165" s="63"/>
      <c r="N165" s="111">
        <f t="shared" si="11"/>
        <v>1.4608475280000002E-2</v>
      </c>
      <c r="O165" s="63"/>
    </row>
    <row r="166" spans="1:15" x14ac:dyDescent="0.25">
      <c r="A166" s="54">
        <v>107.07317500000001</v>
      </c>
      <c r="B166" t="s">
        <v>488</v>
      </c>
      <c r="C166" t="s">
        <v>333</v>
      </c>
      <c r="D166" s="45">
        <v>2.4296109840000007E-2</v>
      </c>
      <c r="E166" s="44"/>
      <c r="F166" s="42"/>
      <c r="G166" s="55"/>
      <c r="L166" s="62"/>
      <c r="M166" s="63"/>
      <c r="N166" s="111">
        <f t="shared" si="11"/>
        <v>2.4296109840000007E-2</v>
      </c>
      <c r="O166" s="63"/>
    </row>
    <row r="167" spans="1:15" x14ac:dyDescent="0.25">
      <c r="A167" s="54">
        <v>108.02017500000001</v>
      </c>
      <c r="B167" t="s">
        <v>489</v>
      </c>
      <c r="C167" t="s">
        <v>334</v>
      </c>
      <c r="D167" s="45">
        <v>5.579129070000001E-2</v>
      </c>
      <c r="E167" s="44"/>
      <c r="F167" s="42"/>
      <c r="G167" s="55"/>
      <c r="L167" s="62"/>
      <c r="M167" s="63"/>
      <c r="N167" s="111">
        <f t="shared" si="11"/>
        <v>5.579129070000001E-2</v>
      </c>
      <c r="O167" s="63"/>
    </row>
    <row r="168" spans="1:15" x14ac:dyDescent="0.25">
      <c r="A168" s="54">
        <v>108.057175</v>
      </c>
      <c r="B168" t="s">
        <v>490</v>
      </c>
      <c r="C168" t="s">
        <v>335</v>
      </c>
      <c r="D168" s="45">
        <v>0.95843935260000013</v>
      </c>
      <c r="E168" s="44"/>
      <c r="F168" s="42"/>
      <c r="G168" s="55">
        <v>0.14102456925041104</v>
      </c>
      <c r="L168" s="62"/>
      <c r="M168" s="63"/>
      <c r="N168" s="111">
        <f t="shared" si="11"/>
        <v>0.5497319609252056</v>
      </c>
      <c r="O168" s="63">
        <f t="shared" si="9"/>
        <v>0.577999536348627</v>
      </c>
    </row>
    <row r="169" spans="1:15" x14ac:dyDescent="0.25">
      <c r="A169" s="54">
        <v>109.08817500000001</v>
      </c>
      <c r="B169" t="s">
        <v>491</v>
      </c>
      <c r="C169" t="s">
        <v>336</v>
      </c>
      <c r="D169" s="45">
        <v>1.2468340260000002E-2</v>
      </c>
      <c r="E169" s="44"/>
      <c r="F169" s="42"/>
      <c r="G169" s="55"/>
      <c r="L169" s="62"/>
      <c r="M169" s="63"/>
      <c r="N169" s="111">
        <f t="shared" si="11"/>
        <v>1.2468340260000002E-2</v>
      </c>
      <c r="O169" s="63"/>
    </row>
    <row r="170" spans="1:15" x14ac:dyDescent="0.25">
      <c r="A170" s="54">
        <v>110.036175</v>
      </c>
      <c r="B170" t="s">
        <v>492</v>
      </c>
      <c r="C170" t="s">
        <v>337</v>
      </c>
      <c r="D170" s="45">
        <v>1.0537797870000001</v>
      </c>
      <c r="E170" s="44"/>
      <c r="F170" s="42"/>
      <c r="G170" s="55">
        <v>0.67974212385319799</v>
      </c>
      <c r="L170" s="62"/>
      <c r="M170" s="63"/>
      <c r="N170" s="111">
        <f t="shared" si="11"/>
        <v>0.86676095542659903</v>
      </c>
      <c r="O170" s="63">
        <f t="shared" si="9"/>
        <v>0.26448456803027331</v>
      </c>
    </row>
    <row r="171" spans="1:15" x14ac:dyDescent="0.25">
      <c r="A171" s="54">
        <v>110.072175</v>
      </c>
      <c r="B171" t="s">
        <v>493</v>
      </c>
      <c r="C171" t="s">
        <v>338</v>
      </c>
      <c r="D171" s="45">
        <v>0.18622809360000003</v>
      </c>
      <c r="E171" s="44"/>
      <c r="F171" s="42"/>
      <c r="G171" s="55">
        <v>0.21288588606583669</v>
      </c>
      <c r="J171" s="7"/>
      <c r="L171" s="62"/>
      <c r="M171" s="63"/>
      <c r="N171" s="111">
        <f t="shared" si="11"/>
        <v>0.19955698983291836</v>
      </c>
      <c r="O171" s="63">
        <f t="shared" si="9"/>
        <v>1.8849905824056757E-2</v>
      </c>
    </row>
    <row r="172" spans="1:15" x14ac:dyDescent="0.25">
      <c r="A172" s="54">
        <v>111.031175</v>
      </c>
      <c r="B172" t="s">
        <v>494</v>
      </c>
      <c r="C172" t="s">
        <v>339</v>
      </c>
      <c r="D172" s="45">
        <v>2.3894927100000005E-2</v>
      </c>
      <c r="E172" s="44"/>
      <c r="F172" s="42"/>
      <c r="G172" s="55"/>
      <c r="J172" s="7"/>
      <c r="L172" s="62"/>
      <c r="M172" s="63"/>
      <c r="N172" s="111">
        <f t="shared" si="11"/>
        <v>2.3894927100000005E-2</v>
      </c>
      <c r="O172" s="63"/>
    </row>
    <row r="173" spans="1:15" x14ac:dyDescent="0.25">
      <c r="A173" s="54">
        <v>112.015175</v>
      </c>
      <c r="B173" t="s">
        <v>495</v>
      </c>
      <c r="C173" t="s">
        <v>340</v>
      </c>
      <c r="D173" s="45">
        <v>0.15977806200000003</v>
      </c>
      <c r="E173" s="44"/>
      <c r="F173" s="42"/>
      <c r="G173" s="55">
        <v>0.25882914833254028</v>
      </c>
      <c r="J173" s="7"/>
      <c r="L173" s="62"/>
      <c r="M173" s="63"/>
      <c r="N173" s="111">
        <f t="shared" si="11"/>
        <v>0.20930360516627017</v>
      </c>
      <c r="O173" s="63">
        <f t="shared" si="9"/>
        <v>7.0039694829633251E-2</v>
      </c>
    </row>
    <row r="174" spans="1:15" x14ac:dyDescent="0.25">
      <c r="A174" s="54">
        <v>112.05217500000001</v>
      </c>
      <c r="B174" t="s">
        <v>496</v>
      </c>
      <c r="C174" t="s">
        <v>341</v>
      </c>
      <c r="D174" s="45">
        <v>0.13309445340000001</v>
      </c>
      <c r="E174" s="44"/>
      <c r="F174" s="42"/>
      <c r="G174" s="55">
        <v>0.20655584708089253</v>
      </c>
      <c r="J174" s="7"/>
      <c r="L174" s="62"/>
      <c r="M174" s="63"/>
      <c r="N174" s="111">
        <f t="shared" si="11"/>
        <v>0.16982515024044625</v>
      </c>
      <c r="O174" s="63">
        <f t="shared" si="9"/>
        <v>5.1945049627173764E-2</v>
      </c>
    </row>
    <row r="175" spans="1:15" x14ac:dyDescent="0.25">
      <c r="A175" s="54">
        <v>112.08817500000001</v>
      </c>
      <c r="B175" t="s">
        <v>497</v>
      </c>
      <c r="C175" t="s">
        <v>342</v>
      </c>
      <c r="D175" s="45">
        <v>3.7631989260000005E-2</v>
      </c>
      <c r="E175" s="44"/>
      <c r="F175" s="42"/>
      <c r="G175" s="55"/>
      <c r="J175" s="7"/>
      <c r="L175" s="62"/>
      <c r="M175" s="63"/>
      <c r="N175" s="111">
        <f t="shared" si="11"/>
        <v>3.7631989260000005E-2</v>
      </c>
      <c r="O175" s="63"/>
    </row>
    <row r="176" spans="1:15" x14ac:dyDescent="0.25">
      <c r="A176" s="54">
        <v>112.24</v>
      </c>
      <c r="B176" t="s">
        <v>343</v>
      </c>
      <c r="C176" t="s">
        <v>344</v>
      </c>
      <c r="D176" s="45"/>
      <c r="E176" s="44"/>
      <c r="F176" s="42"/>
      <c r="G176" s="55"/>
      <c r="J176">
        <v>6.515001432895684E-2</v>
      </c>
      <c r="K176" s="56">
        <v>0.20978254075544381</v>
      </c>
      <c r="L176" s="111">
        <f t="shared" si="10"/>
        <v>0.13746627754220031</v>
      </c>
      <c r="M176" s="63">
        <f t="shared" si="12"/>
        <v>0.10227064021631148</v>
      </c>
      <c r="N176" s="62"/>
      <c r="O176" s="63"/>
    </row>
    <row r="177" spans="1:15" x14ac:dyDescent="0.25">
      <c r="A177" s="54">
        <v>113.01117500000001</v>
      </c>
      <c r="B177" t="s">
        <v>498</v>
      </c>
      <c r="C177" t="s">
        <v>345</v>
      </c>
      <c r="D177" s="45">
        <v>1.1123301348000003E-3</v>
      </c>
      <c r="E177" s="44"/>
      <c r="F177" s="42"/>
      <c r="G177" s="55"/>
      <c r="J177" s="7"/>
      <c r="L177" s="62"/>
      <c r="M177" s="63"/>
      <c r="N177" s="111">
        <f t="shared" si="11"/>
        <v>1.1123301348000003E-3</v>
      </c>
      <c r="O177" s="63"/>
    </row>
    <row r="178" spans="1:15" x14ac:dyDescent="0.25">
      <c r="A178" s="54">
        <v>114.031175</v>
      </c>
      <c r="B178" t="s">
        <v>499</v>
      </c>
      <c r="C178" t="s">
        <v>346</v>
      </c>
      <c r="D178" s="45">
        <v>8.4067780500000008E-2</v>
      </c>
      <c r="E178" s="44"/>
      <c r="F178" s="42"/>
      <c r="G178" s="55">
        <v>0.15645417870957246</v>
      </c>
      <c r="J178" s="7"/>
      <c r="L178" s="62"/>
      <c r="M178" s="63"/>
      <c r="N178" s="111">
        <f t="shared" si="11"/>
        <v>0.12026097960478624</v>
      </c>
      <c r="O178" s="63">
        <f t="shared" si="9"/>
        <v>5.1184913039658393E-2</v>
      </c>
    </row>
    <row r="179" spans="1:15" x14ac:dyDescent="0.25">
      <c r="A179" s="54">
        <v>114.06717500000001</v>
      </c>
      <c r="B179" t="s">
        <v>500</v>
      </c>
      <c r="C179" t="s">
        <v>347</v>
      </c>
      <c r="D179" s="45">
        <v>5.795193492000001E-2</v>
      </c>
      <c r="E179" s="44"/>
      <c r="F179" s="42"/>
      <c r="G179" s="55"/>
      <c r="L179" s="62"/>
      <c r="M179" s="63"/>
      <c r="N179" s="111">
        <f t="shared" si="11"/>
        <v>5.795193492000001E-2</v>
      </c>
      <c r="O179" s="63"/>
    </row>
    <row r="180" spans="1:15" x14ac:dyDescent="0.25">
      <c r="A180" s="54">
        <v>114.104175</v>
      </c>
      <c r="B180" t="s">
        <v>501</v>
      </c>
      <c r="C180" t="s">
        <v>348</v>
      </c>
      <c r="D180" s="45">
        <v>1.7280482220000004E-2</v>
      </c>
      <c r="E180" s="44"/>
      <c r="F180" s="42"/>
      <c r="G180" s="55"/>
      <c r="L180" s="62"/>
      <c r="M180" s="63"/>
      <c r="N180" s="111">
        <f t="shared" si="11"/>
        <v>1.7280482220000004E-2</v>
      </c>
      <c r="O180" s="63"/>
    </row>
    <row r="181" spans="1:15" x14ac:dyDescent="0.25">
      <c r="A181" s="54">
        <v>114.23</v>
      </c>
      <c r="B181" t="s">
        <v>349</v>
      </c>
      <c r="C181" t="s">
        <v>350</v>
      </c>
      <c r="D181" s="45"/>
      <c r="E181" s="44"/>
      <c r="F181" s="42"/>
      <c r="G181" s="55"/>
      <c r="J181">
        <v>9.7985423457574147E-2</v>
      </c>
      <c r="K181" s="56">
        <v>0.29340790978475012</v>
      </c>
      <c r="L181" s="111">
        <f t="shared" si="10"/>
        <v>0.19569666662116214</v>
      </c>
      <c r="M181" s="63">
        <f t="shared" si="12"/>
        <v>0.13818456527828146</v>
      </c>
      <c r="N181" s="62"/>
      <c r="O181" s="63"/>
    </row>
    <row r="182" spans="1:15" x14ac:dyDescent="0.25">
      <c r="A182" s="54">
        <v>116.04717500000001</v>
      </c>
      <c r="B182" t="s">
        <v>502</v>
      </c>
      <c r="C182" t="s">
        <v>351</v>
      </c>
      <c r="D182" s="45">
        <v>1.4463543600000003E-2</v>
      </c>
      <c r="E182" s="44"/>
      <c r="F182" s="42"/>
      <c r="G182" s="55">
        <v>4.2902510131521278E-2</v>
      </c>
      <c r="L182" s="62"/>
      <c r="M182" s="63"/>
      <c r="N182" s="111">
        <f t="shared" si="11"/>
        <v>2.8683026865760641E-2</v>
      </c>
      <c r="O182" s="63">
        <f t="shared" si="9"/>
        <v>2.0109386084375961E-2</v>
      </c>
    </row>
    <row r="183" spans="1:15" x14ac:dyDescent="0.25">
      <c r="A183" s="54">
        <v>116.062175</v>
      </c>
      <c r="B183" t="s">
        <v>503</v>
      </c>
      <c r="C183" t="s">
        <v>352</v>
      </c>
      <c r="D183" s="45">
        <v>4.2970875840000006E-2</v>
      </c>
      <c r="E183" s="44"/>
      <c r="F183" s="42"/>
      <c r="G183" s="55">
        <v>4.6685942071864349E-2</v>
      </c>
      <c r="J183" s="7"/>
      <c r="L183" s="62"/>
      <c r="M183" s="63"/>
      <c r="N183" s="111">
        <f t="shared" si="11"/>
        <v>4.4828408955932181E-2</v>
      </c>
      <c r="O183" s="63">
        <f t="shared" si="9"/>
        <v>2.626948525108432E-3</v>
      </c>
    </row>
    <row r="184" spans="1:15" x14ac:dyDescent="0.25">
      <c r="A184" s="54">
        <v>116.083175</v>
      </c>
      <c r="B184" t="s">
        <v>504</v>
      </c>
      <c r="C184" t="s">
        <v>353</v>
      </c>
      <c r="D184" s="45">
        <v>4.177359432000001E-2</v>
      </c>
      <c r="E184" s="44"/>
      <c r="F184" s="42"/>
      <c r="G184" s="55">
        <v>0.10883052142408586</v>
      </c>
      <c r="L184" s="62"/>
      <c r="M184" s="63"/>
      <c r="N184" s="111">
        <f t="shared" si="11"/>
        <v>7.5302057872042943E-2</v>
      </c>
      <c r="O184" s="63">
        <f t="shared" si="9"/>
        <v>4.7416407880831082E-2</v>
      </c>
    </row>
    <row r="185" spans="1:15" x14ac:dyDescent="0.25">
      <c r="A185" s="54">
        <v>117.042175</v>
      </c>
      <c r="B185" t="s">
        <v>505</v>
      </c>
      <c r="C185" t="s">
        <v>354</v>
      </c>
      <c r="D185" s="45">
        <v>6.4441273680000011E-3</v>
      </c>
      <c r="E185" s="44"/>
      <c r="F185" s="42"/>
      <c r="G185" s="55"/>
      <c r="L185" s="62"/>
      <c r="M185" s="63"/>
      <c r="N185" s="111">
        <f t="shared" si="11"/>
        <v>6.4441273680000011E-3</v>
      </c>
      <c r="O185" s="63"/>
    </row>
    <row r="186" spans="1:15" x14ac:dyDescent="0.25">
      <c r="A186" s="54">
        <v>117.057175</v>
      </c>
      <c r="B186" t="s">
        <v>506</v>
      </c>
      <c r="C186" t="s">
        <v>355</v>
      </c>
      <c r="D186" s="45">
        <v>2.1158544060000003E-2</v>
      </c>
      <c r="E186" s="44"/>
      <c r="F186" s="42"/>
      <c r="G186" s="55"/>
      <c r="L186" s="62"/>
      <c r="M186" s="63"/>
      <c r="N186" s="111">
        <f t="shared" si="11"/>
        <v>2.1158544060000003E-2</v>
      </c>
      <c r="O186" s="63"/>
    </row>
    <row r="187" spans="1:15" x14ac:dyDescent="0.25">
      <c r="A187" s="54">
        <v>118.04117500000001</v>
      </c>
      <c r="B187" t="s">
        <v>507</v>
      </c>
      <c r="C187" t="s">
        <v>356</v>
      </c>
      <c r="D187" s="45">
        <v>6.5834190180000016E-2</v>
      </c>
      <c r="E187" s="44"/>
      <c r="F187" s="42"/>
      <c r="G187" s="55">
        <v>4.3395635747012259E-2</v>
      </c>
      <c r="L187" s="62"/>
      <c r="M187" s="63"/>
      <c r="N187" s="111">
        <f t="shared" si="11"/>
        <v>5.4614912963506138E-2</v>
      </c>
      <c r="O187" s="63">
        <f t="shared" si="9"/>
        <v>1.5866453999589112E-2</v>
      </c>
    </row>
    <row r="188" spans="1:15" x14ac:dyDescent="0.25">
      <c r="A188" s="54">
        <v>118.078175</v>
      </c>
      <c r="B188" t="s">
        <v>508</v>
      </c>
      <c r="C188" t="s">
        <v>357</v>
      </c>
      <c r="D188" s="45">
        <v>0.10938718548000001</v>
      </c>
      <c r="E188" s="44"/>
      <c r="F188" s="42"/>
      <c r="G188" s="55">
        <v>0.13520478384505244</v>
      </c>
      <c r="L188" s="62"/>
      <c r="M188" s="63"/>
      <c r="N188" s="111">
        <f t="shared" si="11"/>
        <v>0.12229598466252622</v>
      </c>
      <c r="O188" s="63">
        <f t="shared" si="9"/>
        <v>1.8255798877879221E-2</v>
      </c>
    </row>
    <row r="189" spans="1:15" x14ac:dyDescent="0.25">
      <c r="A189" s="54">
        <v>119.07317500000001</v>
      </c>
      <c r="B189" t="s">
        <v>509</v>
      </c>
      <c r="C189" t="s">
        <v>358</v>
      </c>
      <c r="D189" s="45">
        <v>3.4059058740000007E-3</v>
      </c>
      <c r="E189" s="44"/>
      <c r="F189" s="42"/>
      <c r="G189" s="55"/>
      <c r="L189" s="62"/>
      <c r="M189" s="63"/>
      <c r="N189" s="111">
        <f t="shared" si="11"/>
        <v>3.4059058740000007E-3</v>
      </c>
      <c r="O189" s="63"/>
    </row>
    <row r="190" spans="1:15" x14ac:dyDescent="0.25">
      <c r="A190" s="54">
        <v>120.057175</v>
      </c>
      <c r="B190" t="s">
        <v>510</v>
      </c>
      <c r="C190" t="s">
        <v>359</v>
      </c>
      <c r="D190" s="45">
        <v>0.11785497840000002</v>
      </c>
      <c r="E190" s="44"/>
      <c r="F190" s="42"/>
      <c r="G190" s="55">
        <v>0.14252417356848898</v>
      </c>
      <c r="L190" s="62"/>
      <c r="M190" s="63"/>
      <c r="N190" s="111">
        <f t="shared" si="11"/>
        <v>0.13018957598424449</v>
      </c>
      <c r="O190" s="63">
        <f t="shared" si="9"/>
        <v>1.7443755190052961E-2</v>
      </c>
    </row>
    <row r="191" spans="1:15" x14ac:dyDescent="0.25">
      <c r="A191" s="54">
        <v>120.093175</v>
      </c>
      <c r="B191" t="s">
        <v>360</v>
      </c>
      <c r="C191" t="s">
        <v>361</v>
      </c>
      <c r="D191" s="45">
        <v>0.21429721260000004</v>
      </c>
      <c r="E191" s="44"/>
      <c r="F191" s="42"/>
      <c r="G191" s="55">
        <v>0.41875018411611403</v>
      </c>
      <c r="J191" s="56">
        <f>SUM(J192:J199)</f>
        <v>0.25338445603913162</v>
      </c>
      <c r="K191" s="56">
        <f>SUM(K192:K199)</f>
        <v>0.19819535318420822</v>
      </c>
      <c r="L191" s="111">
        <f t="shared" si="10"/>
        <v>0.22578990461166992</v>
      </c>
      <c r="M191" s="63">
        <f t="shared" si="12"/>
        <v>3.90245888763181E-2</v>
      </c>
      <c r="N191" s="62">
        <f t="shared" si="11"/>
        <v>0.31652369835805705</v>
      </c>
      <c r="O191" s="63">
        <f t="shared" si="9"/>
        <v>0.14457008259278412</v>
      </c>
    </row>
    <row r="192" spans="1:15" x14ac:dyDescent="0.25">
      <c r="A192" s="54">
        <v>120.19499999999999</v>
      </c>
      <c r="B192" t="s">
        <v>360</v>
      </c>
      <c r="C192" t="s">
        <v>362</v>
      </c>
      <c r="D192" s="45"/>
      <c r="E192" s="44"/>
      <c r="F192" s="42"/>
      <c r="G192" s="55"/>
      <c r="J192" s="56">
        <v>5.3425815164748289E-3</v>
      </c>
      <c r="K192" s="56">
        <v>1.5225633514611783E-3</v>
      </c>
      <c r="L192" s="111">
        <f t="shared" si="10"/>
        <v>3.4325724339680035E-3</v>
      </c>
      <c r="M192" s="63">
        <f t="shared" si="12"/>
        <v>2.7011607487369455E-3</v>
      </c>
      <c r="N192" s="62"/>
      <c r="O192" s="63"/>
    </row>
    <row r="193" spans="1:15" x14ac:dyDescent="0.25">
      <c r="A193" s="54">
        <v>120.19499999999999</v>
      </c>
      <c r="B193" t="s">
        <v>360</v>
      </c>
      <c r="C193" t="s">
        <v>363</v>
      </c>
      <c r="D193" s="45"/>
      <c r="E193" s="44"/>
      <c r="F193" s="42"/>
      <c r="G193" s="55"/>
      <c r="J193" s="56">
        <v>1.1755405495768647E-2</v>
      </c>
      <c r="K193" s="56">
        <v>3.0909770027569519E-2</v>
      </c>
      <c r="L193" s="111">
        <f t="shared" si="10"/>
        <v>2.1332587761669082E-2</v>
      </c>
      <c r="M193" s="63">
        <f t="shared" si="12"/>
        <v>1.354418104975549E-2</v>
      </c>
      <c r="N193" s="62"/>
      <c r="O193" s="63"/>
    </row>
    <row r="194" spans="1:15" x14ac:dyDescent="0.25">
      <c r="A194" s="54">
        <v>120.19499999999999</v>
      </c>
      <c r="B194" t="s">
        <v>360</v>
      </c>
      <c r="C194" t="s">
        <v>364</v>
      </c>
      <c r="D194" s="45"/>
      <c r="E194" s="44"/>
      <c r="F194" s="42"/>
      <c r="G194" s="55"/>
      <c r="J194" s="56">
        <v>2.6960240631176777E-2</v>
      </c>
      <c r="K194" s="56">
        <v>1.9645902025875166E-2</v>
      </c>
      <c r="L194" s="111">
        <f t="shared" si="10"/>
        <v>2.3303071328525972E-2</v>
      </c>
      <c r="M194" s="63">
        <f t="shared" si="12"/>
        <v>5.1720184277033315E-3</v>
      </c>
      <c r="N194" s="62"/>
      <c r="O194" s="63"/>
    </row>
    <row r="195" spans="1:15" x14ac:dyDescent="0.25">
      <c r="A195" s="54">
        <v>120.19499999999999</v>
      </c>
      <c r="B195" t="s">
        <v>360</v>
      </c>
      <c r="C195" t="s">
        <v>365</v>
      </c>
      <c r="D195" s="45"/>
      <c r="E195" s="44"/>
      <c r="F195" s="42"/>
      <c r="G195" s="55"/>
      <c r="J195" s="56">
        <v>2.3503621163914558E-2</v>
      </c>
      <c r="K195" s="56">
        <v>1.8348517833689612E-2</v>
      </c>
      <c r="L195" s="111">
        <f t="shared" si="10"/>
        <v>2.0926069498802085E-2</v>
      </c>
      <c r="M195" s="63">
        <f t="shared" si="12"/>
        <v>3.6452085225194132E-3</v>
      </c>
      <c r="N195" s="62"/>
      <c r="O195" s="63"/>
    </row>
    <row r="196" spans="1:15" x14ac:dyDescent="0.25">
      <c r="A196" s="54">
        <v>120.19499999999999</v>
      </c>
      <c r="B196" t="s">
        <v>360</v>
      </c>
      <c r="C196" t="s">
        <v>366</v>
      </c>
      <c r="D196" s="45"/>
      <c r="E196" s="44"/>
      <c r="F196" s="42"/>
      <c r="G196" s="55"/>
      <c r="J196" s="56">
        <v>4.1587660194354156E-2</v>
      </c>
      <c r="K196" s="56">
        <v>3.0777562187563483E-2</v>
      </c>
      <c r="L196" s="111">
        <f t="shared" si="10"/>
        <v>3.6182611190958822E-2</v>
      </c>
      <c r="M196" s="63">
        <f t="shared" si="12"/>
        <v>7.6438936058928408E-3</v>
      </c>
      <c r="N196" s="62"/>
      <c r="O196" s="63"/>
    </row>
    <row r="197" spans="1:15" x14ac:dyDescent="0.25">
      <c r="A197" s="54">
        <v>120.19499999999999</v>
      </c>
      <c r="B197" t="s">
        <v>360</v>
      </c>
      <c r="C197" t="s">
        <v>367</v>
      </c>
      <c r="D197" s="45"/>
      <c r="E197" s="44"/>
      <c r="F197" s="42"/>
      <c r="G197" s="55"/>
      <c r="J197" s="56">
        <v>1.08007211118501E-2</v>
      </c>
      <c r="K197" s="56">
        <v>1.1347837372342354E-2</v>
      </c>
      <c r="L197" s="111">
        <f t="shared" si="10"/>
        <v>1.1074279242096228E-2</v>
      </c>
      <c r="M197" s="63">
        <f t="shared" si="12"/>
        <v>3.8686961789149895E-4</v>
      </c>
      <c r="N197" s="62"/>
      <c r="O197" s="63"/>
    </row>
    <row r="198" spans="1:15" x14ac:dyDescent="0.25">
      <c r="A198" s="54">
        <v>120.19499999999999</v>
      </c>
      <c r="B198" t="s">
        <v>360</v>
      </c>
      <c r="C198" t="s">
        <v>368</v>
      </c>
      <c r="D198" s="45"/>
      <c r="E198" s="44"/>
      <c r="F198" s="42"/>
      <c r="G198" s="55"/>
      <c r="J198" s="56">
        <v>6.9564726380967376E-2</v>
      </c>
      <c r="K198" s="56">
        <v>8.5643200385706914E-2</v>
      </c>
      <c r="L198" s="111">
        <f t="shared" si="10"/>
        <v>7.7603963383337138E-2</v>
      </c>
      <c r="M198" s="63">
        <f t="shared" si="12"/>
        <v>1.1369197999883018E-2</v>
      </c>
      <c r="N198" s="62"/>
      <c r="O198" s="63"/>
    </row>
    <row r="199" spans="1:15" x14ac:dyDescent="0.25">
      <c r="A199" s="54">
        <v>120.19499999999999</v>
      </c>
      <c r="B199" t="s">
        <v>360</v>
      </c>
      <c r="C199" t="s">
        <v>369</v>
      </c>
      <c r="D199" s="45"/>
      <c r="E199" s="44"/>
      <c r="F199" s="42"/>
      <c r="G199" s="55"/>
      <c r="J199" s="56">
        <v>6.3869499544625175E-2</v>
      </c>
      <c r="L199" s="111">
        <f t="shared" si="10"/>
        <v>6.3869499544625175E-2</v>
      </c>
      <c r="M199" s="63"/>
      <c r="N199" s="62"/>
      <c r="O199" s="63"/>
    </row>
    <row r="200" spans="1:15" x14ac:dyDescent="0.25">
      <c r="A200" s="54">
        <v>122.036175</v>
      </c>
      <c r="B200" t="s">
        <v>511</v>
      </c>
      <c r="C200" t="s">
        <v>370</v>
      </c>
      <c r="D200" s="45">
        <v>0.31994465940000005</v>
      </c>
      <c r="E200" s="44"/>
      <c r="F200" s="42"/>
      <c r="G200" s="55">
        <v>0.30773790398761169</v>
      </c>
      <c r="L200" s="62"/>
      <c r="M200" s="63"/>
      <c r="N200" s="111">
        <f t="shared" si="11"/>
        <v>0.31384128169380587</v>
      </c>
      <c r="O200" s="63">
        <f t="shared" si="9"/>
        <v>8.6314795283854006E-3</v>
      </c>
    </row>
    <row r="201" spans="1:15" x14ac:dyDescent="0.25">
      <c r="A201" s="54">
        <v>122.072175</v>
      </c>
      <c r="B201" t="s">
        <v>512</v>
      </c>
      <c r="C201" t="s">
        <v>371</v>
      </c>
      <c r="D201" s="45">
        <v>0.26450145540000003</v>
      </c>
      <c r="E201" s="44"/>
      <c r="F201" s="42"/>
      <c r="G201" s="55">
        <v>0.33408132032594645</v>
      </c>
      <c r="L201" s="62"/>
      <c r="M201" s="63"/>
      <c r="N201" s="111">
        <f t="shared" si="11"/>
        <v>0.29929138786297327</v>
      </c>
      <c r="O201" s="63">
        <f t="shared" ref="O201:O248" si="13">STDEV(D201:G201)</f>
        <v>4.9200394323180394E-2</v>
      </c>
    </row>
    <row r="202" spans="1:15" x14ac:dyDescent="0.25">
      <c r="A202" s="54">
        <v>123.031175</v>
      </c>
      <c r="B202" t="s">
        <v>513</v>
      </c>
      <c r="C202" t="s">
        <v>372</v>
      </c>
      <c r="D202" s="45">
        <v>1.4235663600000002E-2</v>
      </c>
      <c r="E202" s="44"/>
      <c r="F202" s="42"/>
      <c r="G202" s="55"/>
      <c r="L202" s="62"/>
      <c r="M202" s="63"/>
      <c r="N202" s="111">
        <f t="shared" si="11"/>
        <v>1.4235663600000002E-2</v>
      </c>
      <c r="O202" s="63"/>
    </row>
    <row r="203" spans="1:15" x14ac:dyDescent="0.25">
      <c r="A203" s="54">
        <v>124.015175</v>
      </c>
      <c r="B203" t="s">
        <v>514</v>
      </c>
      <c r="C203" t="s">
        <v>373</v>
      </c>
      <c r="D203" s="45">
        <v>4.4238800160000001E-2</v>
      </c>
      <c r="E203" s="44"/>
      <c r="F203" s="42"/>
      <c r="G203" s="55">
        <v>0.14946587664042865</v>
      </c>
      <c r="L203" s="62"/>
      <c r="M203" s="63"/>
      <c r="N203" s="111">
        <f t="shared" si="11"/>
        <v>9.685233840021433E-2</v>
      </c>
      <c r="O203" s="63">
        <f t="shared" si="13"/>
        <v>7.4406779343746565E-2</v>
      </c>
    </row>
    <row r="204" spans="1:15" x14ac:dyDescent="0.25">
      <c r="A204" s="54">
        <v>124.05217500000001</v>
      </c>
      <c r="B204" t="s">
        <v>515</v>
      </c>
      <c r="C204" t="s">
        <v>374</v>
      </c>
      <c r="D204" s="45">
        <v>0.53727267600000006</v>
      </c>
      <c r="E204" s="44"/>
      <c r="F204" s="42"/>
      <c r="G204" s="55">
        <v>0.96649342244006253</v>
      </c>
      <c r="L204" s="62"/>
      <c r="M204" s="63"/>
      <c r="N204" s="111">
        <f t="shared" ref="N204:N248" si="14">AVERAGE(D204:G204)</f>
        <v>0.75188304922003124</v>
      </c>
      <c r="O204" s="63">
        <f t="shared" si="13"/>
        <v>0.30350490043372036</v>
      </c>
    </row>
    <row r="205" spans="1:15" x14ac:dyDescent="0.25">
      <c r="A205" s="54">
        <v>125.120175</v>
      </c>
      <c r="B205" t="s">
        <v>516</v>
      </c>
      <c r="C205" t="s">
        <v>375</v>
      </c>
      <c r="D205" s="45">
        <v>4.496243310000001E-3</v>
      </c>
      <c r="E205" s="44"/>
      <c r="F205" s="42"/>
      <c r="G205" s="55"/>
      <c r="L205" s="62"/>
      <c r="M205" s="63"/>
      <c r="N205" s="111">
        <f t="shared" si="14"/>
        <v>4.496243310000001E-3</v>
      </c>
      <c r="O205" s="63"/>
    </row>
    <row r="206" spans="1:15" x14ac:dyDescent="0.25">
      <c r="A206" s="54">
        <v>125.962175</v>
      </c>
      <c r="B206" t="s">
        <v>517</v>
      </c>
      <c r="C206" t="s">
        <v>376</v>
      </c>
      <c r="D206" s="45">
        <v>4.0702330440000006E-4</v>
      </c>
      <c r="E206" s="44"/>
      <c r="F206" s="42"/>
      <c r="G206" s="55"/>
      <c r="L206" s="62"/>
      <c r="M206" s="63"/>
      <c r="N206" s="111">
        <f t="shared" si="14"/>
        <v>4.0702330440000006E-4</v>
      </c>
      <c r="O206" s="63"/>
    </row>
    <row r="207" spans="1:15" x14ac:dyDescent="0.25">
      <c r="A207" s="54">
        <v>126.031175</v>
      </c>
      <c r="B207" t="s">
        <v>518</v>
      </c>
      <c r="C207" t="s">
        <v>377</v>
      </c>
      <c r="D207" s="45">
        <v>0.29089451700000007</v>
      </c>
      <c r="E207" s="44"/>
      <c r="F207" s="42"/>
      <c r="G207" s="55">
        <v>0.340813303201767</v>
      </c>
      <c r="L207" s="62"/>
      <c r="M207" s="63"/>
      <c r="N207" s="111">
        <f t="shared" si="14"/>
        <v>0.31585391010088354</v>
      </c>
      <c r="O207" s="63">
        <f t="shared" si="13"/>
        <v>3.5297912231870857E-2</v>
      </c>
    </row>
    <row r="208" spans="1:15" x14ac:dyDescent="0.25">
      <c r="A208" s="54">
        <v>128.04717500000001</v>
      </c>
      <c r="B208" t="s">
        <v>519</v>
      </c>
      <c r="C208" t="s">
        <v>378</v>
      </c>
      <c r="D208" s="45">
        <v>6.9953576940000012E-2</v>
      </c>
      <c r="E208" s="44"/>
      <c r="F208" s="42"/>
      <c r="G208" s="55"/>
      <c r="L208" s="62"/>
      <c r="M208" s="63"/>
      <c r="N208" s="111">
        <f t="shared" si="14"/>
        <v>6.9953576940000012E-2</v>
      </c>
      <c r="O208" s="63"/>
    </row>
    <row r="209" spans="1:15" x14ac:dyDescent="0.25">
      <c r="A209" s="54">
        <v>128.062175</v>
      </c>
      <c r="B209" t="s">
        <v>520</v>
      </c>
      <c r="C209" t="s">
        <v>379</v>
      </c>
      <c r="D209" s="45">
        <v>8.1293569380000014E-2</v>
      </c>
      <c r="E209" s="44"/>
      <c r="F209" s="42"/>
      <c r="G209" s="55">
        <v>0.23094583816124839</v>
      </c>
      <c r="L209" s="62"/>
      <c r="M209" s="63"/>
      <c r="N209" s="111">
        <f t="shared" si="14"/>
        <v>0.1561197037706242</v>
      </c>
      <c r="O209" s="63">
        <f t="shared" si="13"/>
        <v>0.1058201340751726</v>
      </c>
    </row>
    <row r="210" spans="1:15" x14ac:dyDescent="0.25">
      <c r="A210" s="54">
        <v>128.19999999999999</v>
      </c>
      <c r="B210" t="s">
        <v>380</v>
      </c>
      <c r="C210" t="s">
        <v>381</v>
      </c>
      <c r="D210" s="45"/>
      <c r="E210" s="44"/>
      <c r="F210" s="42"/>
      <c r="G210" s="55"/>
      <c r="J210" s="56">
        <v>8.9526876499746166E-2</v>
      </c>
      <c r="K210" s="56">
        <v>0.21543545239882406</v>
      </c>
      <c r="L210" s="111">
        <f t="shared" ref="L210:L242" si="15">AVERAGE(I210:K210)</f>
        <v>0.15248116444928511</v>
      </c>
      <c r="M210" s="63">
        <f t="shared" ref="M210:M227" si="16">STDEV(I210:K210)</f>
        <v>8.9030807827779099E-2</v>
      </c>
      <c r="N210" s="62"/>
      <c r="O210" s="63"/>
    </row>
    <row r="211" spans="1:15" x14ac:dyDescent="0.25">
      <c r="A211" s="54">
        <v>130.07817500000002</v>
      </c>
      <c r="B211" t="s">
        <v>521</v>
      </c>
      <c r="C211" t="s">
        <v>382</v>
      </c>
      <c r="D211" s="45">
        <v>7.5168838620000011E-2</v>
      </c>
      <c r="E211" s="44"/>
      <c r="F211" s="42"/>
      <c r="G211" s="55"/>
      <c r="J211" s="56"/>
      <c r="L211" s="62"/>
      <c r="M211" s="63"/>
      <c r="N211" s="111">
        <f t="shared" si="14"/>
        <v>7.5168838620000011E-2</v>
      </c>
      <c r="O211" s="63"/>
    </row>
    <row r="212" spans="1:15" x14ac:dyDescent="0.25">
      <c r="A212" s="54">
        <v>131.07317499999999</v>
      </c>
      <c r="B212" t="s">
        <v>522</v>
      </c>
      <c r="C212" t="s">
        <v>383</v>
      </c>
      <c r="D212" s="45">
        <v>1.1094098526000002E-2</v>
      </c>
      <c r="E212" s="44"/>
      <c r="F212" s="42"/>
      <c r="G212" s="55"/>
      <c r="J212" s="56"/>
      <c r="L212" s="62"/>
      <c r="M212" s="63"/>
      <c r="N212" s="111">
        <f t="shared" si="14"/>
        <v>1.1094098526000002E-2</v>
      </c>
      <c r="O212" s="63"/>
    </row>
    <row r="213" spans="1:15" x14ac:dyDescent="0.25">
      <c r="A213" s="54">
        <v>132.057175</v>
      </c>
      <c r="B213" t="s">
        <v>523</v>
      </c>
      <c r="C213" t="s">
        <v>384</v>
      </c>
      <c r="D213" s="45">
        <v>0.10444082220000001</v>
      </c>
      <c r="E213" s="44"/>
      <c r="F213" s="42"/>
      <c r="G213" s="55"/>
      <c r="J213" s="56"/>
      <c r="L213" s="62"/>
      <c r="M213" s="63"/>
      <c r="N213" s="111">
        <f t="shared" si="14"/>
        <v>0.10444082220000001</v>
      </c>
      <c r="O213" s="63"/>
    </row>
    <row r="214" spans="1:15" x14ac:dyDescent="0.25">
      <c r="A214" s="54">
        <v>132.093175</v>
      </c>
      <c r="B214" t="s">
        <v>524</v>
      </c>
      <c r="C214" t="s">
        <v>385</v>
      </c>
      <c r="D214" s="45">
        <v>8.3651101920000012E-2</v>
      </c>
      <c r="E214" s="44"/>
      <c r="F214" s="42"/>
      <c r="G214" s="55"/>
      <c r="J214" s="56"/>
      <c r="L214" s="62"/>
      <c r="M214" s="63"/>
      <c r="N214" s="111">
        <f t="shared" si="14"/>
        <v>8.3651101920000012E-2</v>
      </c>
      <c r="O214" s="63"/>
    </row>
    <row r="215" spans="1:15" x14ac:dyDescent="0.25">
      <c r="A215" s="54">
        <v>134.07217500000002</v>
      </c>
      <c r="B215" t="s">
        <v>525</v>
      </c>
      <c r="C215" t="s">
        <v>386</v>
      </c>
      <c r="D215" s="45">
        <v>4.8681092880000006E-2</v>
      </c>
      <c r="E215" s="44"/>
      <c r="F215" s="42"/>
      <c r="G215" s="55">
        <v>8.9492058143668202E-2</v>
      </c>
      <c r="J215" s="56"/>
      <c r="L215" s="62"/>
      <c r="M215" s="63"/>
      <c r="N215" s="111">
        <f t="shared" si="14"/>
        <v>6.90865755118341E-2</v>
      </c>
      <c r="O215" s="63">
        <f t="shared" si="13"/>
        <v>2.8857710284708422E-2</v>
      </c>
    </row>
    <row r="216" spans="1:15" x14ac:dyDescent="0.25">
      <c r="A216" s="54">
        <v>134.10917499999999</v>
      </c>
      <c r="B216" t="s">
        <v>526</v>
      </c>
      <c r="C216" t="s">
        <v>387</v>
      </c>
      <c r="D216" s="45">
        <v>0.11788802100000002</v>
      </c>
      <c r="E216" s="44"/>
      <c r="F216" s="42"/>
      <c r="G216" s="55">
        <v>0.26919972302381534</v>
      </c>
      <c r="J216" s="56"/>
      <c r="L216" s="62"/>
      <c r="M216" s="63"/>
      <c r="N216" s="111">
        <f t="shared" si="14"/>
        <v>0.19354387201190767</v>
      </c>
      <c r="O216" s="63">
        <f t="shared" si="13"/>
        <v>0.10699353057391808</v>
      </c>
    </row>
    <row r="217" spans="1:15" x14ac:dyDescent="0.25">
      <c r="A217" s="54">
        <v>136.05217500000001</v>
      </c>
      <c r="B217" t="s">
        <v>527</v>
      </c>
      <c r="C217" t="s">
        <v>388</v>
      </c>
      <c r="D217" s="45">
        <v>0.10627217982000002</v>
      </c>
      <c r="E217" s="44"/>
      <c r="F217" s="42"/>
      <c r="G217" s="55">
        <v>0.14748881589828158</v>
      </c>
      <c r="J217" s="56"/>
      <c r="L217" s="62"/>
      <c r="M217" s="63"/>
      <c r="N217" s="111">
        <f t="shared" si="14"/>
        <v>0.1268804978591408</v>
      </c>
      <c r="O217" s="63">
        <f t="shared" si="13"/>
        <v>2.9144562868650945E-2</v>
      </c>
    </row>
    <row r="218" spans="1:15" x14ac:dyDescent="0.25">
      <c r="A218" s="54">
        <v>136.12417500000001</v>
      </c>
      <c r="B218" t="s">
        <v>389</v>
      </c>
      <c r="C218" t="s">
        <v>390</v>
      </c>
      <c r="D218" s="45">
        <v>0.38381486580000007</v>
      </c>
      <c r="E218" s="44"/>
      <c r="F218" s="42"/>
      <c r="G218" s="55">
        <v>0.23528228038294577</v>
      </c>
      <c r="J218" s="56"/>
      <c r="L218" s="62">
        <f>SUM(L219:L220)</f>
        <v>4.6582748267558231E-3</v>
      </c>
      <c r="M218" s="63"/>
      <c r="N218" s="111">
        <f t="shared" si="14"/>
        <v>0.30954857309147293</v>
      </c>
      <c r="O218" s="63">
        <f t="shared" si="13"/>
        <v>0.1050283983755691</v>
      </c>
    </row>
    <row r="219" spans="1:15" x14ac:dyDescent="0.25">
      <c r="A219" s="54">
        <v>136.22999999999999</v>
      </c>
      <c r="B219" t="s">
        <v>389</v>
      </c>
      <c r="C219" t="s">
        <v>391</v>
      </c>
      <c r="D219" s="45"/>
      <c r="E219" s="44"/>
      <c r="F219" s="42"/>
      <c r="G219" s="55"/>
      <c r="J219" s="56">
        <v>2.9855270640635383E-3</v>
      </c>
      <c r="L219" s="111">
        <f t="shared" si="15"/>
        <v>2.9855270640635383E-3</v>
      </c>
      <c r="M219" s="63"/>
      <c r="N219" s="62"/>
      <c r="O219" s="63"/>
    </row>
    <row r="220" spans="1:15" x14ac:dyDescent="0.25">
      <c r="A220" s="54">
        <v>136.22999999999999</v>
      </c>
      <c r="B220" t="s">
        <v>389</v>
      </c>
      <c r="C220" t="s">
        <v>392</v>
      </c>
      <c r="D220" s="45"/>
      <c r="E220" s="44"/>
      <c r="F220" s="42"/>
      <c r="G220" s="55"/>
      <c r="J220" s="56">
        <v>1.672747762692285E-3</v>
      </c>
      <c r="L220" s="111">
        <f t="shared" si="15"/>
        <v>1.672747762692285E-3</v>
      </c>
      <c r="M220" s="63"/>
      <c r="N220" s="62"/>
      <c r="O220" s="63"/>
    </row>
    <row r="221" spans="1:15" x14ac:dyDescent="0.25">
      <c r="A221" s="54">
        <v>137.04717500000001</v>
      </c>
      <c r="B221" t="s">
        <v>528</v>
      </c>
      <c r="C221" t="s">
        <v>393</v>
      </c>
      <c r="D221" s="45">
        <v>1.4362478820000002E-2</v>
      </c>
      <c r="E221" s="44"/>
      <c r="F221" s="42"/>
      <c r="G221" s="55"/>
      <c r="L221" s="62"/>
      <c r="M221" s="63"/>
      <c r="N221" s="111">
        <f t="shared" si="14"/>
        <v>1.4362478820000002E-2</v>
      </c>
      <c r="O221" s="63"/>
    </row>
    <row r="222" spans="1:15" x14ac:dyDescent="0.25">
      <c r="A222" s="54">
        <v>138.06717499999999</v>
      </c>
      <c r="B222" t="s">
        <v>529</v>
      </c>
      <c r="C222" t="s">
        <v>394</v>
      </c>
      <c r="D222" s="45">
        <v>0.23561880480000005</v>
      </c>
      <c r="E222" s="44"/>
      <c r="F222" s="42"/>
      <c r="G222" s="55"/>
      <c r="L222" s="62"/>
      <c r="M222" s="63"/>
      <c r="N222" s="111">
        <f t="shared" si="14"/>
        <v>0.23561880480000005</v>
      </c>
      <c r="O222" s="63"/>
    </row>
    <row r="223" spans="1:15" x14ac:dyDescent="0.25">
      <c r="A223" s="54">
        <v>140.046796</v>
      </c>
      <c r="B223" t="s">
        <v>395</v>
      </c>
      <c r="C223" t="s">
        <v>396</v>
      </c>
      <c r="D223" s="45">
        <v>7.8442334820000015E-2</v>
      </c>
      <c r="E223" s="44"/>
      <c r="F223" s="42"/>
      <c r="G223" s="55">
        <v>0.2006411369863397</v>
      </c>
      <c r="L223" s="62"/>
      <c r="M223" s="63"/>
      <c r="N223" s="111">
        <f t="shared" si="14"/>
        <v>0.13954173590316987</v>
      </c>
      <c r="O223" s="63">
        <f t="shared" si="13"/>
        <v>8.6407601664692149E-2</v>
      </c>
    </row>
    <row r="224" spans="1:15" x14ac:dyDescent="0.25">
      <c r="A224" s="54">
        <v>140.27000000000001</v>
      </c>
      <c r="B224" t="s">
        <v>397</v>
      </c>
      <c r="C224" t="s">
        <v>398</v>
      </c>
      <c r="D224" s="45"/>
      <c r="E224" s="44"/>
      <c r="F224" s="42"/>
      <c r="G224" s="55"/>
      <c r="J224" s="56">
        <v>4.9796130910175179E-2</v>
      </c>
      <c r="K224" s="56">
        <v>0.15593006424251052</v>
      </c>
      <c r="L224" s="111">
        <f t="shared" si="15"/>
        <v>0.10286309757634285</v>
      </c>
      <c r="M224" s="63">
        <f t="shared" si="16"/>
        <v>7.5048023973295241E-2</v>
      </c>
      <c r="N224" s="62"/>
      <c r="O224" s="63"/>
    </row>
    <row r="225" spans="1:15" x14ac:dyDescent="0.25">
      <c r="A225" s="54">
        <v>141.94</v>
      </c>
      <c r="B225" t="s">
        <v>399</v>
      </c>
      <c r="C225" t="s">
        <v>400</v>
      </c>
      <c r="D225" s="45"/>
      <c r="E225" s="44"/>
      <c r="F225" s="42"/>
      <c r="G225" s="55"/>
      <c r="J225" s="56">
        <v>1.2493906176495706E-2</v>
      </c>
      <c r="K225" s="56">
        <v>1.8895862395110326E-2</v>
      </c>
      <c r="L225" s="111">
        <f t="shared" si="15"/>
        <v>1.5694884285803016E-2</v>
      </c>
      <c r="M225" s="63">
        <f t="shared" si="16"/>
        <v>4.526866655041783E-3</v>
      </c>
      <c r="N225" s="62"/>
      <c r="O225" s="63"/>
    </row>
    <row r="226" spans="1:15" x14ac:dyDescent="0.25">
      <c r="A226" s="54">
        <v>142.07817500000002</v>
      </c>
      <c r="B226" t="s">
        <v>530</v>
      </c>
      <c r="C226" t="s">
        <v>401</v>
      </c>
      <c r="D226" s="45">
        <v>8.4493346400000016E-2</v>
      </c>
      <c r="E226" s="44"/>
      <c r="F226" s="42"/>
      <c r="G226" s="55"/>
      <c r="J226" s="56"/>
      <c r="L226" s="62"/>
      <c r="M226" s="63"/>
      <c r="N226" s="111">
        <f t="shared" si="14"/>
        <v>8.4493346400000016E-2</v>
      </c>
      <c r="O226" s="63"/>
    </row>
    <row r="227" spans="1:15" x14ac:dyDescent="0.25">
      <c r="A227" s="54">
        <v>142.29</v>
      </c>
      <c r="B227" t="s">
        <v>402</v>
      </c>
      <c r="C227" t="s">
        <v>403</v>
      </c>
      <c r="D227" s="45"/>
      <c r="E227" s="44"/>
      <c r="F227" s="42"/>
      <c r="G227" s="55"/>
      <c r="J227" s="56">
        <v>7.4393109932464549E-2</v>
      </c>
      <c r="K227" s="56">
        <v>0.12318774808272612</v>
      </c>
      <c r="L227" s="111">
        <f t="shared" si="15"/>
        <v>9.8790429007595326E-2</v>
      </c>
      <c r="M227" s="63">
        <f t="shared" si="16"/>
        <v>3.4503019521593792E-2</v>
      </c>
      <c r="N227" s="62"/>
      <c r="O227" s="63"/>
    </row>
    <row r="228" spans="1:15" x14ac:dyDescent="0.25">
      <c r="A228" s="54">
        <v>144.04217500000001</v>
      </c>
      <c r="B228" t="s">
        <v>531</v>
      </c>
      <c r="C228" t="s">
        <v>404</v>
      </c>
      <c r="D228" s="45">
        <v>0.3970865970000001</v>
      </c>
      <c r="E228" s="44"/>
      <c r="F228" s="42"/>
      <c r="G228" s="55"/>
      <c r="L228" s="62"/>
      <c r="M228" s="63"/>
      <c r="N228" s="111">
        <f t="shared" si="14"/>
        <v>0.3970865970000001</v>
      </c>
      <c r="O228" s="63"/>
    </row>
    <row r="229" spans="1:15" x14ac:dyDescent="0.25">
      <c r="A229" s="54">
        <v>144.057175</v>
      </c>
      <c r="B229" t="s">
        <v>532</v>
      </c>
      <c r="C229" t="s">
        <v>405</v>
      </c>
      <c r="D229" s="45">
        <v>9.2868620040000016E-3</v>
      </c>
      <c r="E229" s="44"/>
      <c r="F229" s="42"/>
      <c r="G229" s="55">
        <v>0.33608441838222169</v>
      </c>
      <c r="L229" s="62"/>
      <c r="M229" s="63"/>
      <c r="N229" s="111">
        <f t="shared" si="14"/>
        <v>0.17268564019311083</v>
      </c>
      <c r="O229" s="63">
        <f t="shared" si="13"/>
        <v>0.23108076819023365</v>
      </c>
    </row>
    <row r="230" spans="1:15" x14ac:dyDescent="0.25">
      <c r="A230" s="54">
        <v>144.093175</v>
      </c>
      <c r="B230" t="s">
        <v>533</v>
      </c>
      <c r="C230" t="s">
        <v>406</v>
      </c>
      <c r="D230" s="45">
        <v>7.1501110020000008E-2</v>
      </c>
      <c r="E230" s="44"/>
      <c r="F230" s="42"/>
      <c r="G230" s="55">
        <v>0.2908413008776537</v>
      </c>
      <c r="L230" s="62"/>
      <c r="M230" s="63"/>
      <c r="N230" s="111">
        <f t="shared" si="14"/>
        <v>0.18117120544882687</v>
      </c>
      <c r="O230" s="63">
        <f t="shared" si="13"/>
        <v>0.15509693634219848</v>
      </c>
    </row>
    <row r="231" spans="1:15" x14ac:dyDescent="0.25">
      <c r="A231" s="54">
        <v>146.07217500000002</v>
      </c>
      <c r="B231" t="s">
        <v>534</v>
      </c>
      <c r="C231" t="s">
        <v>407</v>
      </c>
      <c r="D231" s="45">
        <v>9.8612221500000014E-2</v>
      </c>
      <c r="E231" s="44"/>
      <c r="F231" s="42"/>
      <c r="G231" s="55">
        <v>0.12724455424461201</v>
      </c>
      <c r="L231" s="62"/>
      <c r="M231" s="63"/>
      <c r="N231" s="111">
        <f t="shared" si="14"/>
        <v>0.11292838787230601</v>
      </c>
      <c r="O231" s="63">
        <f t="shared" si="13"/>
        <v>2.0246116644904763E-2</v>
      </c>
    </row>
    <row r="232" spans="1:15" x14ac:dyDescent="0.25">
      <c r="A232" s="54">
        <v>148.08817500000001</v>
      </c>
      <c r="B232" t="s">
        <v>535</v>
      </c>
      <c r="C232" t="s">
        <v>408</v>
      </c>
      <c r="D232" s="45">
        <v>3.8477765880000007E-2</v>
      </c>
      <c r="E232" s="44"/>
      <c r="F232" s="42"/>
      <c r="G232" s="55"/>
      <c r="L232" s="62"/>
      <c r="M232" s="63"/>
      <c r="N232" s="111">
        <f t="shared" si="14"/>
        <v>3.8477765880000007E-2</v>
      </c>
      <c r="O232" s="63"/>
    </row>
    <row r="233" spans="1:15" x14ac:dyDescent="0.25">
      <c r="A233" s="54">
        <v>148.12417500000001</v>
      </c>
      <c r="B233" t="s">
        <v>536</v>
      </c>
      <c r="C233" t="s">
        <v>409</v>
      </c>
      <c r="D233" s="45">
        <v>5.665974138000001E-2</v>
      </c>
      <c r="E233" s="44"/>
      <c r="F233" s="42"/>
      <c r="G233" s="55">
        <v>0.26909132723827134</v>
      </c>
      <c r="L233" s="62"/>
      <c r="M233" s="63"/>
      <c r="N233" s="111">
        <f t="shared" si="14"/>
        <v>0.16287553430913568</v>
      </c>
      <c r="O233" s="63">
        <f t="shared" si="13"/>
        <v>0.15021181489859589</v>
      </c>
    </row>
    <row r="234" spans="1:15" x14ac:dyDescent="0.25">
      <c r="A234" s="54">
        <v>150.06717499999999</v>
      </c>
      <c r="B234" t="s">
        <v>537</v>
      </c>
      <c r="C234" t="s">
        <v>410</v>
      </c>
      <c r="D234" s="45">
        <v>0.10276225812000002</v>
      </c>
      <c r="E234" s="44"/>
      <c r="F234" s="42"/>
      <c r="G234" s="55">
        <v>0.29667726695500657</v>
      </c>
      <c r="L234" s="62"/>
      <c r="M234" s="63"/>
      <c r="N234" s="111">
        <f t="shared" si="14"/>
        <v>0.19971976253750329</v>
      </c>
      <c r="O234" s="63">
        <f t="shared" si="13"/>
        <v>0.13711861772108244</v>
      </c>
    </row>
    <row r="235" spans="1:15" x14ac:dyDescent="0.25">
      <c r="A235" s="54">
        <v>152.04717500000001</v>
      </c>
      <c r="B235" t="s">
        <v>538</v>
      </c>
      <c r="C235" t="s">
        <v>411</v>
      </c>
      <c r="D235" s="45">
        <v>0.15099442740000002</v>
      </c>
      <c r="E235" s="44"/>
      <c r="F235" s="42"/>
      <c r="G235" s="55"/>
      <c r="L235" s="62"/>
      <c r="M235" s="63"/>
      <c r="N235" s="111">
        <f t="shared" si="14"/>
        <v>0.15099442740000002</v>
      </c>
      <c r="O235" s="63"/>
    </row>
    <row r="236" spans="1:15" x14ac:dyDescent="0.25">
      <c r="A236" s="54">
        <v>152.062175</v>
      </c>
      <c r="B236" t="s">
        <v>539</v>
      </c>
      <c r="C236" t="s">
        <v>412</v>
      </c>
      <c r="D236" s="45">
        <v>2.6985321720000002E-3</v>
      </c>
      <c r="E236" s="44"/>
      <c r="F236" s="42"/>
      <c r="G236" s="55"/>
      <c r="L236" s="62"/>
      <c r="M236" s="63"/>
      <c r="N236" s="111">
        <f t="shared" si="14"/>
        <v>2.6985321720000002E-3</v>
      </c>
      <c r="O236" s="63"/>
    </row>
    <row r="237" spans="1:15" x14ac:dyDescent="0.25">
      <c r="A237" s="54">
        <v>152.11917500000001</v>
      </c>
      <c r="B237" t="s">
        <v>540</v>
      </c>
      <c r="C237" t="s">
        <v>413</v>
      </c>
      <c r="D237" s="45">
        <v>3.2394851100000004E-2</v>
      </c>
      <c r="E237" s="44"/>
      <c r="F237" s="42"/>
      <c r="G237" s="55"/>
      <c r="L237" s="62"/>
      <c r="M237" s="63"/>
      <c r="N237" s="111">
        <f t="shared" si="14"/>
        <v>3.2394851100000004E-2</v>
      </c>
      <c r="O237" s="63"/>
    </row>
    <row r="238" spans="1:15" x14ac:dyDescent="0.25">
      <c r="A238" s="54">
        <v>154.062175</v>
      </c>
      <c r="B238" t="s">
        <v>541</v>
      </c>
      <c r="C238" t="s">
        <v>414</v>
      </c>
      <c r="D238" s="45">
        <v>5.1910950060000009E-2</v>
      </c>
      <c r="E238" s="44"/>
      <c r="F238" s="42"/>
      <c r="G238" s="55">
        <v>0.34887439100909129</v>
      </c>
      <c r="L238" s="62"/>
      <c r="M238" s="63"/>
      <c r="N238" s="111">
        <f t="shared" si="14"/>
        <v>0.20039267053454565</v>
      </c>
      <c r="O238" s="63">
        <f t="shared" si="13"/>
        <v>0.20998486285959334</v>
      </c>
    </row>
    <row r="239" spans="1:15" x14ac:dyDescent="0.25">
      <c r="A239" s="54">
        <v>154.135175</v>
      </c>
      <c r="B239" t="s">
        <v>542</v>
      </c>
      <c r="C239" t="s">
        <v>415</v>
      </c>
      <c r="D239" s="45">
        <v>2.0697770700000003E-2</v>
      </c>
      <c r="E239" s="44"/>
      <c r="F239" s="42"/>
      <c r="G239" s="55"/>
      <c r="L239" s="62"/>
      <c r="M239" s="63"/>
      <c r="N239" s="111">
        <f t="shared" si="14"/>
        <v>2.0697770700000003E-2</v>
      </c>
      <c r="O239" s="63"/>
    </row>
    <row r="240" spans="1:15" x14ac:dyDescent="0.25">
      <c r="A240" s="54">
        <v>156.093175</v>
      </c>
      <c r="B240" t="s">
        <v>543</v>
      </c>
      <c r="C240" t="s">
        <v>416</v>
      </c>
      <c r="D240" s="45">
        <v>0.11436955380000001</v>
      </c>
      <c r="E240" s="44"/>
      <c r="F240" s="42"/>
      <c r="G240" s="55"/>
      <c r="L240" s="62"/>
      <c r="M240" s="63"/>
      <c r="N240" s="111">
        <f t="shared" si="14"/>
        <v>0.11436955380000001</v>
      </c>
      <c r="O240" s="63"/>
    </row>
    <row r="241" spans="1:17" x14ac:dyDescent="0.25">
      <c r="A241" s="54">
        <v>156.15117499999999</v>
      </c>
      <c r="B241" t="s">
        <v>544</v>
      </c>
      <c r="C241" t="s">
        <v>417</v>
      </c>
      <c r="D241" s="45">
        <v>1.2192605460000002E-2</v>
      </c>
      <c r="E241" s="44"/>
      <c r="F241" s="42"/>
      <c r="G241" s="55"/>
      <c r="L241" s="62"/>
      <c r="M241" s="63"/>
      <c r="N241" s="111">
        <f t="shared" si="14"/>
        <v>1.2192605460000002E-2</v>
      </c>
      <c r="O241" s="63"/>
    </row>
    <row r="242" spans="1:17" x14ac:dyDescent="0.25">
      <c r="A242" s="54">
        <v>156.31</v>
      </c>
      <c r="B242" t="s">
        <v>418</v>
      </c>
      <c r="C242" t="s">
        <v>419</v>
      </c>
      <c r="D242" s="45"/>
      <c r="E242" s="44"/>
      <c r="F242" s="42"/>
      <c r="G242" s="55"/>
      <c r="K242" s="56">
        <v>4.8753362802332681E-2</v>
      </c>
      <c r="L242" s="111">
        <f t="shared" si="15"/>
        <v>4.8753362802332681E-2</v>
      </c>
      <c r="M242" s="63"/>
      <c r="N242" s="62"/>
      <c r="O242" s="63"/>
    </row>
    <row r="243" spans="1:17" x14ac:dyDescent="0.25">
      <c r="A243" s="54">
        <v>162.140175</v>
      </c>
      <c r="B243" t="s">
        <v>545</v>
      </c>
      <c r="C243" t="s">
        <v>420</v>
      </c>
      <c r="D243" s="45">
        <v>3.7703999340000002E-2</v>
      </c>
      <c r="E243" s="44"/>
      <c r="F243" s="42"/>
      <c r="G243" s="55"/>
      <c r="L243" s="62"/>
      <c r="M243" s="63"/>
      <c r="N243" s="111">
        <f t="shared" si="14"/>
        <v>3.7703999340000002E-2</v>
      </c>
      <c r="O243" s="63"/>
    </row>
    <row r="244" spans="1:17" x14ac:dyDescent="0.25">
      <c r="A244" s="54">
        <v>164.08317500000001</v>
      </c>
      <c r="B244" t="s">
        <v>546</v>
      </c>
      <c r="C244" t="s">
        <v>421</v>
      </c>
      <c r="D244" s="45">
        <v>6.3128798820000012E-2</v>
      </c>
      <c r="E244" s="44"/>
      <c r="F244" s="42"/>
      <c r="G244" s="55"/>
      <c r="L244" s="62"/>
      <c r="M244" s="63"/>
      <c r="N244" s="111">
        <f t="shared" si="14"/>
        <v>6.3128798820000012E-2</v>
      </c>
      <c r="O244" s="63"/>
    </row>
    <row r="245" spans="1:17" x14ac:dyDescent="0.25">
      <c r="A245" s="54">
        <v>176.15617499999999</v>
      </c>
      <c r="B245" t="s">
        <v>547</v>
      </c>
      <c r="C245" t="s">
        <v>422</v>
      </c>
      <c r="D245" s="45">
        <v>3.2274986220000003E-2</v>
      </c>
      <c r="E245" s="44"/>
      <c r="F245" s="42"/>
      <c r="G245" s="55"/>
      <c r="L245" s="62"/>
      <c r="M245" s="63"/>
      <c r="N245" s="111">
        <f t="shared" si="14"/>
        <v>3.2274986220000003E-2</v>
      </c>
      <c r="O245" s="63"/>
    </row>
    <row r="246" spans="1:17" x14ac:dyDescent="0.25">
      <c r="A246" s="54">
        <v>204.187175</v>
      </c>
      <c r="B246" t="s">
        <v>548</v>
      </c>
      <c r="C246" t="s">
        <v>423</v>
      </c>
      <c r="D246" s="45">
        <v>0.3091932810000001</v>
      </c>
      <c r="E246" s="44"/>
      <c r="F246" s="42"/>
      <c r="G246" s="55"/>
      <c r="L246" s="62"/>
      <c r="M246" s="63"/>
      <c r="N246" s="111">
        <f t="shared" si="14"/>
        <v>0.3091932810000001</v>
      </c>
      <c r="O246" s="63"/>
    </row>
    <row r="247" spans="1:17" x14ac:dyDescent="0.25">
      <c r="C247" t="s">
        <v>424</v>
      </c>
      <c r="D247" s="45">
        <v>5.5919999999999996</v>
      </c>
      <c r="E247" s="44"/>
      <c r="F247" s="42"/>
      <c r="G247" s="45">
        <v>10.069000000000001</v>
      </c>
      <c r="L247" s="62"/>
      <c r="M247" s="63"/>
      <c r="N247" s="111">
        <f t="shared" si="14"/>
        <v>7.8305000000000007</v>
      </c>
      <c r="O247" s="63">
        <f t="shared" si="13"/>
        <v>3.1657170593721693</v>
      </c>
    </row>
    <row r="248" spans="1:17" x14ac:dyDescent="0.25">
      <c r="A248" s="3"/>
      <c r="B248" s="3"/>
      <c r="C248" s="3" t="s">
        <v>425</v>
      </c>
      <c r="D248" s="58">
        <v>44.199832928161321</v>
      </c>
      <c r="E248" s="59"/>
      <c r="F248" s="60"/>
      <c r="G248" s="58">
        <v>49.677</v>
      </c>
      <c r="H248" s="61">
        <f>SUM(H14:H246)</f>
        <v>67.19</v>
      </c>
      <c r="I248" s="61">
        <f>SUM(I14:I246)</f>
        <v>17.189999999999998</v>
      </c>
      <c r="J248" s="61">
        <f>SUM(J14:J246)</f>
        <v>32.8718474714181</v>
      </c>
      <c r="K248" s="61">
        <f>SUM(K14:K246)</f>
        <v>19.75357648495147</v>
      </c>
      <c r="L248" s="98"/>
      <c r="M248" s="105"/>
      <c r="N248" s="112">
        <f t="shared" si="14"/>
        <v>46.93841646408066</v>
      </c>
      <c r="O248" s="105">
        <f t="shared" si="13"/>
        <v>3.8729419781887957</v>
      </c>
      <c r="P248" s="3"/>
      <c r="Q248" s="3"/>
    </row>
    <row r="249" spans="1:17" s="96" customFormat="1" x14ac:dyDescent="0.25">
      <c r="C249" s="99" t="s">
        <v>558</v>
      </c>
      <c r="L249" s="100">
        <f>SUM(L14:L247)-L20-L45-L52-L85-L108-L161-L191-L218-L22-L23-L36-L65</f>
        <v>30.537634855804683</v>
      </c>
      <c r="M249" s="100"/>
      <c r="N249" s="100">
        <f>SUM(N14:N247)-N22-N23-N36-N72-N65</f>
        <v>55.566704175158769</v>
      </c>
      <c r="O249" s="100"/>
    </row>
    <row r="251" spans="1:17" x14ac:dyDescent="0.25">
      <c r="A251" s="104" t="s">
        <v>919</v>
      </c>
      <c r="B251" t="s">
        <v>929</v>
      </c>
    </row>
    <row r="252" spans="1:17" x14ac:dyDescent="0.25">
      <c r="B252" t="s">
        <v>920</v>
      </c>
    </row>
    <row r="253" spans="1:17" x14ac:dyDescent="0.25">
      <c r="B253" s="42" t="s">
        <v>921</v>
      </c>
    </row>
    <row r="254" spans="1:17" x14ac:dyDescent="0.25">
      <c r="B254" s="42" t="s">
        <v>922</v>
      </c>
    </row>
    <row r="255" spans="1:17" x14ac:dyDescent="0.25">
      <c r="B255" s="42" t="s">
        <v>559</v>
      </c>
    </row>
    <row r="256" spans="1:17" x14ac:dyDescent="0.25">
      <c r="B256" t="s">
        <v>923</v>
      </c>
    </row>
    <row r="257" spans="2:2" x14ac:dyDescent="0.25">
      <c r="B257" s="42" t="s">
        <v>924</v>
      </c>
    </row>
  </sheetData>
  <mergeCells count="7">
    <mergeCell ref="Q5:Q6"/>
    <mergeCell ref="C2:C5"/>
    <mergeCell ref="K2:K5"/>
    <mergeCell ref="D5:E5"/>
    <mergeCell ref="F5:G5"/>
    <mergeCell ref="D3:E3"/>
    <mergeCell ref="F3:G3"/>
  </mergeCells>
  <pageMargins left="0.7" right="0.7" top="0.75" bottom="0.75" header="0.3" footer="0.3"/>
  <pageSetup orientation="portrait" horizontalDpi="1200" verticalDpi="12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N4:T11"/>
  <sheetViews>
    <sheetView tabSelected="1" workbookViewId="0">
      <selection activeCell="N4" sqref="N4:T11"/>
    </sheetView>
  </sheetViews>
  <sheetFormatPr defaultRowHeight="15" x14ac:dyDescent="0.25"/>
  <sheetData>
    <row r="4" spans="14:20" ht="17.25" customHeight="1" x14ac:dyDescent="0.25">
      <c r="N4" s="136" t="s">
        <v>953</v>
      </c>
      <c r="O4" s="136"/>
      <c r="P4" s="136"/>
      <c r="Q4" s="136"/>
      <c r="R4" s="136"/>
      <c r="S4" s="136"/>
      <c r="T4" s="136"/>
    </row>
    <row r="5" spans="14:20" x14ac:dyDescent="0.25">
      <c r="N5" s="136"/>
      <c r="O5" s="136"/>
      <c r="P5" s="136"/>
      <c r="Q5" s="136"/>
      <c r="R5" s="136"/>
      <c r="S5" s="136"/>
      <c r="T5" s="136"/>
    </row>
    <row r="6" spans="14:20" x14ac:dyDescent="0.25">
      <c r="N6" s="136"/>
      <c r="O6" s="136"/>
      <c r="P6" s="136"/>
      <c r="Q6" s="136"/>
      <c r="R6" s="136"/>
      <c r="S6" s="136"/>
      <c r="T6" s="136"/>
    </row>
    <row r="7" spans="14:20" x14ac:dyDescent="0.25">
      <c r="N7" s="136"/>
      <c r="O7" s="136"/>
      <c r="P7" s="136"/>
      <c r="Q7" s="136"/>
      <c r="R7" s="136"/>
      <c r="S7" s="136"/>
      <c r="T7" s="136"/>
    </row>
    <row r="8" spans="14:20" x14ac:dyDescent="0.25">
      <c r="N8" s="136"/>
      <c r="O8" s="136"/>
      <c r="P8" s="136"/>
      <c r="Q8" s="136"/>
      <c r="R8" s="136"/>
      <c r="S8" s="136"/>
      <c r="T8" s="136"/>
    </row>
    <row r="9" spans="14:20" x14ac:dyDescent="0.25">
      <c r="N9" s="136"/>
      <c r="O9" s="136"/>
      <c r="P9" s="136"/>
      <c r="Q9" s="136"/>
      <c r="R9" s="136"/>
      <c r="S9" s="136"/>
      <c r="T9" s="136"/>
    </row>
    <row r="10" spans="14:20" x14ac:dyDescent="0.25">
      <c r="N10" s="136"/>
      <c r="O10" s="136"/>
      <c r="P10" s="136"/>
      <c r="Q10" s="136"/>
      <c r="R10" s="136"/>
      <c r="S10" s="136"/>
      <c r="T10" s="136"/>
    </row>
    <row r="11" spans="14:20" x14ac:dyDescent="0.25">
      <c r="N11" s="136"/>
      <c r="O11" s="136"/>
      <c r="P11" s="136"/>
      <c r="Q11" s="136"/>
      <c r="R11" s="136"/>
      <c r="S11" s="136"/>
      <c r="T11" s="136"/>
    </row>
  </sheetData>
  <mergeCells count="1">
    <mergeCell ref="N4:T1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 S1 Field site details</vt:lpstr>
      <vt:lpstr>TABLE S2 2019 Prov EFs</vt:lpstr>
      <vt:lpstr>TABLE S3 FIELD LAB COMPILATION</vt:lpstr>
      <vt:lpstr>Fig S1 lab v field plot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 Yokelson</dc:creator>
  <cp:lastModifiedBy>Yokelson, Bob</cp:lastModifiedBy>
  <dcterms:created xsi:type="dcterms:W3CDTF">2021-02-24T05:07:19Z</dcterms:created>
  <dcterms:modified xsi:type="dcterms:W3CDTF">2022-07-03T18:20:46Z</dcterms:modified>
</cp:coreProperties>
</file>