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0" windowWidth="20730" windowHeight="11700" activeTab="4"/>
  </bookViews>
  <sheets>
    <sheet name="Table S1-Site Data" sheetId="9" r:id="rId1"/>
    <sheet name="Table S2-All EF" sheetId="1" r:id="rId2"/>
    <sheet name="Table S3-Comparisons" sheetId="8" r:id="rId3"/>
    <sheet name="Fig. S1-site photos" sheetId="5" r:id="rId4"/>
    <sheet name="Fig. S2-map" sheetId="10" r:id="rId5"/>
  </sheets>
  <calcPr calcId="145621"/>
</workbook>
</file>

<file path=xl/calcChain.xml><?xml version="1.0" encoding="utf-8"?>
<calcChain xmlns="http://schemas.openxmlformats.org/spreadsheetml/2006/main">
  <c r="H23" i="8" l="1"/>
  <c r="H36" i="8" l="1"/>
  <c r="H35" i="8"/>
  <c r="H34" i="8"/>
  <c r="H33" i="8"/>
  <c r="H32" i="8"/>
  <c r="H31" i="8"/>
  <c r="H30" i="8"/>
  <c r="H29" i="8"/>
  <c r="H28" i="8"/>
  <c r="H27" i="8"/>
  <c r="H26" i="8"/>
  <c r="H25" i="8"/>
  <c r="H24" i="8"/>
  <c r="H22" i="8"/>
  <c r="H21" i="8"/>
  <c r="H20" i="8"/>
  <c r="H19" i="8"/>
  <c r="H18" i="8"/>
  <c r="H17" i="8"/>
  <c r="H16" i="8"/>
  <c r="H14" i="8"/>
  <c r="H13" i="8"/>
  <c r="H12" i="8"/>
  <c r="H11" i="8"/>
  <c r="H10" i="8"/>
  <c r="H9" i="8"/>
  <c r="H8" i="8"/>
  <c r="H7" i="8"/>
  <c r="H6" i="8"/>
  <c r="H5" i="8"/>
  <c r="AD5" i="1" l="1"/>
  <c r="AJ5" i="1"/>
  <c r="AI5" i="1"/>
  <c r="AH5" i="1"/>
  <c r="AG5" i="1"/>
  <c r="AL94" i="1"/>
  <c r="AK94" i="1"/>
  <c r="AM94" i="1"/>
  <c r="AL93" i="1"/>
  <c r="AK93" i="1"/>
  <c r="AM93" i="1"/>
  <c r="AL92" i="1"/>
  <c r="AK92" i="1"/>
  <c r="AM92" i="1"/>
  <c r="AL91" i="1"/>
  <c r="AK91" i="1"/>
  <c r="AL90" i="1"/>
  <c r="AK90" i="1"/>
  <c r="AM90" i="1"/>
  <c r="AL89" i="1"/>
  <c r="AK89" i="1"/>
  <c r="AM89" i="1"/>
  <c r="AL88" i="1"/>
  <c r="AK88" i="1"/>
  <c r="AM88" i="1"/>
  <c r="AL87" i="1"/>
  <c r="AK87" i="1"/>
  <c r="AL86" i="1"/>
  <c r="AK86" i="1"/>
  <c r="AM86" i="1"/>
  <c r="AL85" i="1"/>
  <c r="AK85" i="1"/>
  <c r="AM85" i="1"/>
  <c r="AL84" i="1"/>
  <c r="AK84" i="1"/>
  <c r="AM84" i="1"/>
  <c r="AL83" i="1"/>
  <c r="AK83" i="1"/>
  <c r="AL82" i="1"/>
  <c r="AK82" i="1"/>
  <c r="AM82" i="1"/>
  <c r="AL81" i="1"/>
  <c r="AK81" i="1"/>
  <c r="AM81" i="1"/>
  <c r="AL80" i="1"/>
  <c r="AK80" i="1"/>
  <c r="AM80" i="1"/>
  <c r="AL79" i="1"/>
  <c r="AK79" i="1"/>
  <c r="AL78" i="1"/>
  <c r="AK78" i="1"/>
  <c r="AM78" i="1"/>
  <c r="AL77" i="1"/>
  <c r="AK77" i="1"/>
  <c r="AM77" i="1"/>
  <c r="AL76" i="1"/>
  <c r="AK76" i="1"/>
  <c r="AM76" i="1"/>
  <c r="AL75" i="1"/>
  <c r="AK75" i="1"/>
  <c r="AL74" i="1"/>
  <c r="AK74" i="1"/>
  <c r="AM74" i="1"/>
  <c r="AL73" i="1"/>
  <c r="AK73" i="1"/>
  <c r="AM73" i="1"/>
  <c r="AL72" i="1"/>
  <c r="AK72" i="1"/>
  <c r="AM72" i="1"/>
  <c r="AL71" i="1"/>
  <c r="AK71" i="1"/>
  <c r="AL70" i="1"/>
  <c r="AK70" i="1"/>
  <c r="AM70" i="1"/>
  <c r="AL69" i="1"/>
  <c r="AK69" i="1"/>
  <c r="AM69" i="1"/>
  <c r="AL68" i="1"/>
  <c r="AK68" i="1"/>
  <c r="AM68" i="1"/>
  <c r="AL67" i="1"/>
  <c r="AK67" i="1"/>
  <c r="AL66" i="1"/>
  <c r="AK66" i="1"/>
  <c r="AM66" i="1"/>
  <c r="AL65" i="1"/>
  <c r="AK65" i="1"/>
  <c r="AM65" i="1"/>
  <c r="AL64" i="1"/>
  <c r="AK64" i="1"/>
  <c r="AM64" i="1"/>
  <c r="AL63" i="1"/>
  <c r="AK63" i="1"/>
  <c r="AL62" i="1"/>
  <c r="AK62" i="1"/>
  <c r="AM62" i="1"/>
  <c r="AL61" i="1"/>
  <c r="AK61" i="1"/>
  <c r="AM61" i="1"/>
  <c r="AL60" i="1"/>
  <c r="AK60" i="1"/>
  <c r="AM60" i="1"/>
  <c r="AL59" i="1"/>
  <c r="AK59" i="1"/>
  <c r="AL58" i="1"/>
  <c r="AK58" i="1"/>
  <c r="AM58" i="1"/>
  <c r="AL57" i="1"/>
  <c r="AK57" i="1"/>
  <c r="AM57" i="1"/>
  <c r="AL56" i="1"/>
  <c r="AK56" i="1"/>
  <c r="AM56" i="1"/>
  <c r="AL55" i="1"/>
  <c r="AK55" i="1"/>
  <c r="AL54" i="1"/>
  <c r="AK54" i="1"/>
  <c r="AM54" i="1"/>
  <c r="AL53" i="1"/>
  <c r="AK53" i="1"/>
  <c r="AM53" i="1"/>
  <c r="AL52" i="1"/>
  <c r="AK52" i="1"/>
  <c r="AM52" i="1"/>
  <c r="AL51" i="1"/>
  <c r="AK51" i="1"/>
  <c r="AL50" i="1"/>
  <c r="AK50" i="1"/>
  <c r="AM50" i="1"/>
  <c r="AL49" i="1"/>
  <c r="AK49" i="1"/>
  <c r="AM49" i="1"/>
  <c r="AL48" i="1"/>
  <c r="AK48" i="1"/>
  <c r="AM48" i="1"/>
  <c r="AL47" i="1"/>
  <c r="AK47" i="1"/>
  <c r="AL46" i="1"/>
  <c r="AK46" i="1"/>
  <c r="AM46" i="1"/>
  <c r="AL45" i="1"/>
  <c r="AK45" i="1"/>
  <c r="AM45" i="1"/>
  <c r="AL44" i="1"/>
  <c r="AK44" i="1"/>
  <c r="AM44" i="1"/>
  <c r="AL43" i="1"/>
  <c r="AK43" i="1"/>
  <c r="AL42" i="1"/>
  <c r="AK42" i="1"/>
  <c r="AM42" i="1"/>
  <c r="AL41" i="1"/>
  <c r="AK41" i="1"/>
  <c r="AM41" i="1"/>
  <c r="AL40" i="1"/>
  <c r="AK40" i="1"/>
  <c r="AM40" i="1"/>
  <c r="AL39" i="1"/>
  <c r="AK39" i="1"/>
  <c r="AL38" i="1"/>
  <c r="AK38" i="1"/>
  <c r="AM38" i="1"/>
  <c r="AL37" i="1"/>
  <c r="AK37" i="1"/>
  <c r="AM37" i="1"/>
  <c r="AL36" i="1"/>
  <c r="AK36" i="1"/>
  <c r="AM36" i="1"/>
  <c r="AL35" i="1"/>
  <c r="AK35" i="1"/>
  <c r="AL34" i="1"/>
  <c r="AK34" i="1"/>
  <c r="AM34" i="1"/>
  <c r="AL33" i="1"/>
  <c r="AK33" i="1"/>
  <c r="AM33" i="1"/>
  <c r="AL32" i="1"/>
  <c r="AK32" i="1"/>
  <c r="AM32" i="1"/>
  <c r="AL31" i="1"/>
  <c r="AK31" i="1"/>
  <c r="AL30" i="1"/>
  <c r="AK30" i="1"/>
  <c r="AM30" i="1"/>
  <c r="AL29" i="1"/>
  <c r="AK29" i="1"/>
  <c r="AM29" i="1"/>
  <c r="AL28" i="1"/>
  <c r="AK28" i="1"/>
  <c r="AM28" i="1"/>
  <c r="AL27" i="1"/>
  <c r="AK27" i="1"/>
  <c r="AL26" i="1"/>
  <c r="AK26" i="1"/>
  <c r="AM26" i="1"/>
  <c r="AL25" i="1"/>
  <c r="AK25" i="1"/>
  <c r="AM25" i="1"/>
  <c r="AL24" i="1"/>
  <c r="AK24" i="1"/>
  <c r="AM24" i="1"/>
  <c r="AL23" i="1"/>
  <c r="AK23" i="1"/>
  <c r="AL22" i="1"/>
  <c r="AK22" i="1"/>
  <c r="AM22" i="1"/>
  <c r="AL21" i="1"/>
  <c r="AK21" i="1"/>
  <c r="AM21" i="1"/>
  <c r="AL20" i="1"/>
  <c r="AK20" i="1"/>
  <c r="AM20" i="1"/>
  <c r="AL19" i="1"/>
  <c r="AK19" i="1"/>
  <c r="AL18" i="1"/>
  <c r="AK18" i="1"/>
  <c r="AM18" i="1"/>
  <c r="AL17" i="1"/>
  <c r="AK17" i="1"/>
  <c r="AM17" i="1"/>
  <c r="AL16" i="1"/>
  <c r="AK16" i="1"/>
  <c r="AM16" i="1"/>
  <c r="AL15" i="1"/>
  <c r="AK15" i="1"/>
  <c r="AL14" i="1"/>
  <c r="AK14" i="1"/>
  <c r="AM14" i="1"/>
  <c r="AL13" i="1"/>
  <c r="AK13" i="1"/>
  <c r="AM13" i="1"/>
  <c r="AL12" i="1"/>
  <c r="AK12" i="1"/>
  <c r="AM12" i="1"/>
  <c r="AL11" i="1"/>
  <c r="AK11" i="1"/>
  <c r="AL10" i="1"/>
  <c r="AK10" i="1"/>
  <c r="AM10" i="1"/>
  <c r="AL9" i="1"/>
  <c r="AK9" i="1"/>
  <c r="AM9" i="1"/>
  <c r="AL8" i="1"/>
  <c r="AK8" i="1"/>
  <c r="AM8" i="1"/>
  <c r="AL7" i="1"/>
  <c r="AK7" i="1"/>
  <c r="AL6" i="1"/>
  <c r="AK6" i="1"/>
  <c r="AM6" i="1"/>
  <c r="AC5" i="1"/>
  <c r="AB5" i="1"/>
  <c r="AA5" i="1"/>
  <c r="Z5" i="1"/>
  <c r="Y5" i="1"/>
  <c r="X5" i="1"/>
  <c r="W5" i="1"/>
  <c r="V5" i="1"/>
  <c r="U5" i="1"/>
  <c r="T5" i="1"/>
  <c r="S5" i="1"/>
  <c r="R5" i="1"/>
  <c r="Q5" i="1"/>
  <c r="P5" i="1"/>
  <c r="O5" i="1"/>
  <c r="N5" i="1"/>
  <c r="M5" i="1"/>
  <c r="L5" i="1"/>
  <c r="G5" i="1"/>
  <c r="F5" i="1"/>
  <c r="E5" i="1"/>
  <c r="AM7" i="1"/>
  <c r="AM11" i="1"/>
  <c r="AM15" i="1"/>
  <c r="AM19" i="1"/>
  <c r="AM23" i="1"/>
  <c r="AM27" i="1"/>
  <c r="AM31" i="1"/>
  <c r="AM35" i="1"/>
  <c r="AM39" i="1"/>
  <c r="AM43" i="1"/>
  <c r="AM47" i="1"/>
  <c r="AM51" i="1"/>
  <c r="AM55" i="1"/>
  <c r="AM59" i="1"/>
  <c r="AM63" i="1"/>
  <c r="AM67" i="1"/>
  <c r="AM71" i="1"/>
  <c r="AM75" i="1"/>
  <c r="AM79" i="1"/>
  <c r="AM83" i="1"/>
  <c r="AM87" i="1"/>
  <c r="AM91" i="1"/>
  <c r="AK5" i="1"/>
  <c r="AM5" i="1"/>
  <c r="AL5" i="1"/>
</calcChain>
</file>

<file path=xl/sharedStrings.xml><?xml version="1.0" encoding="utf-8"?>
<sst xmlns="http://schemas.openxmlformats.org/spreadsheetml/2006/main" count="1132" uniqueCount="325">
  <si>
    <t>WAS</t>
  </si>
  <si>
    <t>WAS+FTIR</t>
  </si>
  <si>
    <t>FTIR</t>
  </si>
  <si>
    <t>Date&gt;</t>
  </si>
  <si>
    <t>Compound (formula)</t>
  </si>
  <si>
    <t>CAN 9389</t>
  </si>
  <si>
    <t>CAN 9387</t>
  </si>
  <si>
    <t>A</t>
  </si>
  <si>
    <t>B</t>
  </si>
  <si>
    <t>C</t>
  </si>
  <si>
    <t>D</t>
  </si>
  <si>
    <t>E</t>
  </si>
  <si>
    <t>F</t>
  </si>
  <si>
    <t>G</t>
  </si>
  <si>
    <t>H</t>
  </si>
  <si>
    <t>CAN-9391</t>
  </si>
  <si>
    <t>I</t>
  </si>
  <si>
    <t>J</t>
  </si>
  <si>
    <t>K</t>
  </si>
  <si>
    <t>L</t>
  </si>
  <si>
    <t>CAN 9403</t>
  </si>
  <si>
    <t>CAN 9404</t>
  </si>
  <si>
    <t>CAN 7180</t>
  </si>
  <si>
    <t>CAN 9398</t>
  </si>
  <si>
    <t>M</t>
  </si>
  <si>
    <t>N</t>
  </si>
  <si>
    <t>O</t>
  </si>
  <si>
    <t>P</t>
  </si>
  <si>
    <t>Q</t>
  </si>
  <si>
    <t>R</t>
  </si>
  <si>
    <t>S</t>
  </si>
  <si>
    <t>T</t>
  </si>
  <si>
    <t>CAN 6379</t>
  </si>
  <si>
    <t>U</t>
  </si>
  <si>
    <t>V</t>
  </si>
  <si>
    <t>W</t>
  </si>
  <si>
    <t>X</t>
  </si>
  <si>
    <t>Y</t>
  </si>
  <si>
    <t>Z</t>
  </si>
  <si>
    <t>AA</t>
  </si>
  <si>
    <t>Method&gt;</t>
  </si>
  <si>
    <t>MCE</t>
  </si>
  <si>
    <t>Carbon Monoxide (CO)</t>
  </si>
  <si>
    <t>Formaldehyde (HCHO)</t>
  </si>
  <si>
    <t>Formic Acid (HCOOH)</t>
  </si>
  <si>
    <t>Hydrogen Cyanide (HCN)</t>
  </si>
  <si>
    <t>Nitrous Acid (HONO)</t>
  </si>
  <si>
    <t>Hydrogen chloride (HCl)</t>
  </si>
  <si>
    <t>Nitric Oxide (NO)</t>
  </si>
  <si>
    <t>Carbonyl sulfide (OCS)</t>
  </si>
  <si>
    <t>bdl</t>
  </si>
  <si>
    <t>nm</t>
  </si>
  <si>
    <t>-</t>
  </si>
  <si>
    <t>Compound (formula); Plume&gt;</t>
  </si>
  <si>
    <r>
      <t>Carbon Dioxide (CO</t>
    </r>
    <r>
      <rPr>
        <b/>
        <vertAlign val="subscript"/>
        <sz val="9"/>
        <rFont val="Times New Roman"/>
        <family val="1"/>
      </rPr>
      <t>2</t>
    </r>
    <r>
      <rPr>
        <b/>
        <sz val="9"/>
        <rFont val="Times New Roman"/>
        <family val="1"/>
      </rPr>
      <t>)</t>
    </r>
  </si>
  <si>
    <r>
      <t>Methane (CH</t>
    </r>
    <r>
      <rPr>
        <b/>
        <vertAlign val="subscript"/>
        <sz val="9"/>
        <rFont val="Times New Roman"/>
        <family val="1"/>
      </rPr>
      <t>4</t>
    </r>
    <r>
      <rPr>
        <b/>
        <sz val="9"/>
        <rFont val="Times New Roman"/>
        <family val="1"/>
      </rPr>
      <t>)</t>
    </r>
  </si>
  <si>
    <r>
      <t>Dihydrogen (H</t>
    </r>
    <r>
      <rPr>
        <b/>
        <vertAlign val="subscript"/>
        <sz val="9"/>
        <rFont val="Times New Roman"/>
        <family val="1"/>
      </rPr>
      <t>2</t>
    </r>
    <r>
      <rPr>
        <b/>
        <sz val="9"/>
        <rFont val="Times New Roman"/>
        <family val="1"/>
      </rPr>
      <t>)</t>
    </r>
  </si>
  <si>
    <r>
      <t>Acetylene (C</t>
    </r>
    <r>
      <rPr>
        <b/>
        <vertAlign val="subscript"/>
        <sz val="9"/>
        <rFont val="Times New Roman"/>
        <family val="1"/>
      </rPr>
      <t>2</t>
    </r>
    <r>
      <rPr>
        <b/>
        <sz val="9"/>
        <rFont val="Times New Roman"/>
        <family val="1"/>
      </rPr>
      <t>H</t>
    </r>
    <r>
      <rPr>
        <b/>
        <vertAlign val="subscript"/>
        <sz val="9"/>
        <rFont val="Times New Roman"/>
        <family val="1"/>
      </rPr>
      <t>2</t>
    </r>
    <r>
      <rPr>
        <b/>
        <sz val="9"/>
        <rFont val="Times New Roman"/>
        <family val="1"/>
      </rPr>
      <t>)</t>
    </r>
  </si>
  <si>
    <r>
      <t>Ethylene (C</t>
    </r>
    <r>
      <rPr>
        <b/>
        <vertAlign val="subscript"/>
        <sz val="9"/>
        <rFont val="Times New Roman"/>
        <family val="1"/>
      </rPr>
      <t>2</t>
    </r>
    <r>
      <rPr>
        <b/>
        <sz val="9"/>
        <rFont val="Times New Roman"/>
        <family val="1"/>
      </rPr>
      <t>H</t>
    </r>
    <r>
      <rPr>
        <b/>
        <vertAlign val="subscript"/>
        <sz val="9"/>
        <rFont val="Times New Roman"/>
        <family val="1"/>
      </rPr>
      <t>4</t>
    </r>
    <r>
      <rPr>
        <b/>
        <sz val="9"/>
        <rFont val="Times New Roman"/>
        <family val="1"/>
      </rPr>
      <t>)</t>
    </r>
  </si>
  <si>
    <r>
      <t>Propylene (C</t>
    </r>
    <r>
      <rPr>
        <b/>
        <vertAlign val="subscript"/>
        <sz val="9"/>
        <rFont val="Times New Roman"/>
        <family val="1"/>
      </rPr>
      <t>3</t>
    </r>
    <r>
      <rPr>
        <b/>
        <sz val="9"/>
        <rFont val="Times New Roman"/>
        <family val="1"/>
      </rPr>
      <t>H</t>
    </r>
    <r>
      <rPr>
        <b/>
        <vertAlign val="subscript"/>
        <sz val="9"/>
        <rFont val="Times New Roman"/>
        <family val="1"/>
      </rPr>
      <t>6</t>
    </r>
    <r>
      <rPr>
        <b/>
        <sz val="9"/>
        <rFont val="Times New Roman"/>
        <family val="1"/>
      </rPr>
      <t>)</t>
    </r>
  </si>
  <si>
    <r>
      <t>Methanol (CH</t>
    </r>
    <r>
      <rPr>
        <b/>
        <vertAlign val="subscript"/>
        <sz val="9"/>
        <rFont val="Times New Roman"/>
        <family val="1"/>
      </rPr>
      <t>3</t>
    </r>
    <r>
      <rPr>
        <b/>
        <sz val="9"/>
        <rFont val="Times New Roman"/>
        <family val="1"/>
      </rPr>
      <t>OH)</t>
    </r>
  </si>
  <si>
    <r>
      <t>Acetic Acid (CH</t>
    </r>
    <r>
      <rPr>
        <b/>
        <vertAlign val="subscript"/>
        <sz val="9"/>
        <rFont val="Times New Roman"/>
        <family val="1"/>
      </rPr>
      <t>3</t>
    </r>
    <r>
      <rPr>
        <b/>
        <sz val="9"/>
        <rFont val="Times New Roman"/>
        <family val="1"/>
      </rPr>
      <t>COOH)</t>
    </r>
  </si>
  <si>
    <r>
      <t>Glycolaldehyde (C</t>
    </r>
    <r>
      <rPr>
        <b/>
        <vertAlign val="subscript"/>
        <sz val="9"/>
        <rFont val="Times New Roman"/>
        <family val="1"/>
      </rPr>
      <t>2</t>
    </r>
    <r>
      <rPr>
        <b/>
        <sz val="9"/>
        <rFont val="Times New Roman"/>
        <family val="1"/>
      </rPr>
      <t>H</t>
    </r>
    <r>
      <rPr>
        <b/>
        <vertAlign val="subscript"/>
        <sz val="9"/>
        <rFont val="Times New Roman"/>
        <family val="1"/>
      </rPr>
      <t>4</t>
    </r>
    <r>
      <rPr>
        <b/>
        <sz val="9"/>
        <rFont val="Times New Roman"/>
        <family val="1"/>
      </rPr>
      <t>O</t>
    </r>
    <r>
      <rPr>
        <b/>
        <vertAlign val="subscript"/>
        <sz val="9"/>
        <rFont val="Times New Roman"/>
        <family val="1"/>
      </rPr>
      <t>2</t>
    </r>
    <r>
      <rPr>
        <b/>
        <sz val="9"/>
        <rFont val="Times New Roman"/>
        <family val="1"/>
      </rPr>
      <t>)</t>
    </r>
  </si>
  <si>
    <r>
      <t>Furan (C</t>
    </r>
    <r>
      <rPr>
        <b/>
        <vertAlign val="subscript"/>
        <sz val="9"/>
        <rFont val="Times New Roman"/>
        <family val="1"/>
      </rPr>
      <t>4</t>
    </r>
    <r>
      <rPr>
        <b/>
        <sz val="9"/>
        <rFont val="Times New Roman"/>
        <family val="1"/>
      </rPr>
      <t>H</t>
    </r>
    <r>
      <rPr>
        <b/>
        <vertAlign val="subscript"/>
        <sz val="9"/>
        <rFont val="Times New Roman"/>
        <family val="1"/>
      </rPr>
      <t>4</t>
    </r>
    <r>
      <rPr>
        <b/>
        <sz val="9"/>
        <rFont val="Times New Roman"/>
        <family val="1"/>
      </rPr>
      <t>O)</t>
    </r>
  </si>
  <si>
    <r>
      <t>Hydroxyacetone (C</t>
    </r>
    <r>
      <rPr>
        <b/>
        <vertAlign val="subscript"/>
        <sz val="9"/>
        <rFont val="Times New Roman"/>
        <family val="1"/>
      </rPr>
      <t>3</t>
    </r>
    <r>
      <rPr>
        <b/>
        <sz val="9"/>
        <rFont val="Times New Roman"/>
        <family val="1"/>
      </rPr>
      <t>H</t>
    </r>
    <r>
      <rPr>
        <b/>
        <vertAlign val="subscript"/>
        <sz val="9"/>
        <rFont val="Times New Roman"/>
        <family val="1"/>
      </rPr>
      <t>6</t>
    </r>
    <r>
      <rPr>
        <b/>
        <sz val="9"/>
        <rFont val="Times New Roman"/>
        <family val="1"/>
      </rPr>
      <t>O</t>
    </r>
    <r>
      <rPr>
        <b/>
        <vertAlign val="subscript"/>
        <sz val="9"/>
        <rFont val="Times New Roman"/>
        <family val="1"/>
      </rPr>
      <t>2</t>
    </r>
    <r>
      <rPr>
        <b/>
        <sz val="9"/>
        <rFont val="Times New Roman"/>
        <family val="1"/>
      </rPr>
      <t>)</t>
    </r>
  </si>
  <si>
    <r>
      <t>Phenol (C</t>
    </r>
    <r>
      <rPr>
        <b/>
        <vertAlign val="subscript"/>
        <sz val="9"/>
        <rFont val="Times New Roman"/>
        <family val="1"/>
      </rPr>
      <t>6</t>
    </r>
    <r>
      <rPr>
        <b/>
        <sz val="9"/>
        <rFont val="Times New Roman"/>
        <family val="1"/>
      </rPr>
      <t>H</t>
    </r>
    <r>
      <rPr>
        <b/>
        <vertAlign val="subscript"/>
        <sz val="9"/>
        <rFont val="Times New Roman"/>
        <family val="1"/>
      </rPr>
      <t>5</t>
    </r>
    <r>
      <rPr>
        <b/>
        <sz val="9"/>
        <rFont val="Times New Roman"/>
        <family val="1"/>
      </rPr>
      <t>OH)</t>
    </r>
  </si>
  <si>
    <r>
      <t>1,3-Butadiene (C</t>
    </r>
    <r>
      <rPr>
        <b/>
        <vertAlign val="subscript"/>
        <sz val="9"/>
        <rFont val="Times New Roman"/>
        <family val="1"/>
      </rPr>
      <t>4</t>
    </r>
    <r>
      <rPr>
        <b/>
        <sz val="9"/>
        <rFont val="Times New Roman"/>
        <family val="1"/>
      </rPr>
      <t>H</t>
    </r>
    <r>
      <rPr>
        <b/>
        <vertAlign val="subscript"/>
        <sz val="9"/>
        <rFont val="Times New Roman"/>
        <family val="1"/>
      </rPr>
      <t>6</t>
    </r>
    <r>
      <rPr>
        <b/>
        <sz val="9"/>
        <rFont val="Times New Roman"/>
        <family val="1"/>
      </rPr>
      <t>)</t>
    </r>
  </si>
  <si>
    <r>
      <t>Isoprene (C</t>
    </r>
    <r>
      <rPr>
        <b/>
        <vertAlign val="subscript"/>
        <sz val="9"/>
        <rFont val="Times New Roman"/>
        <family val="1"/>
      </rPr>
      <t>5</t>
    </r>
    <r>
      <rPr>
        <b/>
        <sz val="9"/>
        <rFont val="Times New Roman"/>
        <family val="1"/>
      </rPr>
      <t>H</t>
    </r>
    <r>
      <rPr>
        <b/>
        <vertAlign val="subscript"/>
        <sz val="9"/>
        <rFont val="Times New Roman"/>
        <family val="1"/>
      </rPr>
      <t>8</t>
    </r>
    <r>
      <rPr>
        <b/>
        <sz val="9"/>
        <rFont val="Times New Roman"/>
        <family val="1"/>
      </rPr>
      <t>)</t>
    </r>
  </si>
  <si>
    <r>
      <t>Ammonia (NH</t>
    </r>
    <r>
      <rPr>
        <b/>
        <vertAlign val="subscript"/>
        <sz val="9"/>
        <rFont val="Times New Roman"/>
        <family val="1"/>
      </rPr>
      <t>3</t>
    </r>
    <r>
      <rPr>
        <b/>
        <sz val="9"/>
        <rFont val="Times New Roman"/>
        <family val="1"/>
      </rPr>
      <t>)</t>
    </r>
  </si>
  <si>
    <r>
      <t>DMS (C</t>
    </r>
    <r>
      <rPr>
        <b/>
        <vertAlign val="subscript"/>
        <sz val="9"/>
        <rFont val="Times New Roman"/>
        <family val="1"/>
      </rPr>
      <t>2</t>
    </r>
    <r>
      <rPr>
        <b/>
        <sz val="9"/>
        <rFont val="Times New Roman"/>
        <family val="1"/>
      </rPr>
      <t>H</t>
    </r>
    <r>
      <rPr>
        <b/>
        <vertAlign val="subscript"/>
        <sz val="9"/>
        <rFont val="Times New Roman"/>
        <family val="1"/>
      </rPr>
      <t>6</t>
    </r>
    <r>
      <rPr>
        <b/>
        <sz val="9"/>
        <rFont val="Times New Roman"/>
        <family val="1"/>
      </rPr>
      <t>S)</t>
    </r>
  </si>
  <si>
    <r>
      <t>Chloromethane (CH</t>
    </r>
    <r>
      <rPr>
        <b/>
        <vertAlign val="subscript"/>
        <sz val="9"/>
        <rFont val="Times New Roman"/>
        <family val="1"/>
      </rPr>
      <t>3</t>
    </r>
    <r>
      <rPr>
        <b/>
        <sz val="9"/>
        <rFont val="Times New Roman"/>
        <family val="1"/>
      </rPr>
      <t>Cl)</t>
    </r>
  </si>
  <si>
    <r>
      <t>Bromomethane (CH</t>
    </r>
    <r>
      <rPr>
        <b/>
        <vertAlign val="subscript"/>
        <sz val="9"/>
        <rFont val="Times New Roman"/>
        <family val="1"/>
      </rPr>
      <t>3</t>
    </r>
    <r>
      <rPr>
        <b/>
        <sz val="9"/>
        <rFont val="Times New Roman"/>
        <family val="1"/>
      </rPr>
      <t>Br)</t>
    </r>
  </si>
  <si>
    <r>
      <t>Methyl iodide (CH</t>
    </r>
    <r>
      <rPr>
        <b/>
        <vertAlign val="subscript"/>
        <sz val="9"/>
        <rFont val="Times New Roman"/>
        <family val="1"/>
      </rPr>
      <t>3</t>
    </r>
    <r>
      <rPr>
        <b/>
        <sz val="9"/>
        <rFont val="Times New Roman"/>
        <family val="1"/>
      </rPr>
      <t>I)</t>
    </r>
  </si>
  <si>
    <r>
      <t>Dibromomethane (CH</t>
    </r>
    <r>
      <rPr>
        <b/>
        <vertAlign val="subscript"/>
        <sz val="9"/>
        <rFont val="Times New Roman"/>
        <family val="1"/>
      </rPr>
      <t>2</t>
    </r>
    <r>
      <rPr>
        <b/>
        <sz val="9"/>
        <rFont val="Times New Roman"/>
        <family val="1"/>
      </rPr>
      <t>Br</t>
    </r>
    <r>
      <rPr>
        <b/>
        <vertAlign val="subscript"/>
        <sz val="9"/>
        <rFont val="Times New Roman"/>
        <family val="1"/>
      </rPr>
      <t>2</t>
    </r>
    <r>
      <rPr>
        <b/>
        <sz val="9"/>
        <rFont val="Times New Roman"/>
        <family val="1"/>
      </rPr>
      <t>)</t>
    </r>
  </si>
  <si>
    <r>
      <t>Ethane (C</t>
    </r>
    <r>
      <rPr>
        <b/>
        <vertAlign val="subscript"/>
        <sz val="9"/>
        <color theme="1"/>
        <rFont val="Times New Roman"/>
        <family val="1"/>
      </rPr>
      <t>2</t>
    </r>
    <r>
      <rPr>
        <b/>
        <sz val="9"/>
        <color theme="1"/>
        <rFont val="Times New Roman"/>
        <family val="1"/>
      </rPr>
      <t>H</t>
    </r>
    <r>
      <rPr>
        <b/>
        <vertAlign val="subscript"/>
        <sz val="9"/>
        <color theme="1"/>
        <rFont val="Times New Roman"/>
        <family val="1"/>
      </rPr>
      <t>6</t>
    </r>
    <r>
      <rPr>
        <b/>
        <sz val="9"/>
        <color theme="1"/>
        <rFont val="Times New Roman"/>
        <family val="1"/>
      </rPr>
      <t>)</t>
    </r>
  </si>
  <si>
    <r>
      <t>Propane (C</t>
    </r>
    <r>
      <rPr>
        <b/>
        <vertAlign val="subscript"/>
        <sz val="9"/>
        <color theme="1"/>
        <rFont val="Times New Roman"/>
        <family val="1"/>
      </rPr>
      <t>3</t>
    </r>
    <r>
      <rPr>
        <b/>
        <sz val="9"/>
        <color theme="1"/>
        <rFont val="Times New Roman"/>
        <family val="1"/>
      </rPr>
      <t>H</t>
    </r>
    <r>
      <rPr>
        <b/>
        <vertAlign val="subscript"/>
        <sz val="9"/>
        <color theme="1"/>
        <rFont val="Times New Roman"/>
        <family val="1"/>
      </rPr>
      <t>8</t>
    </r>
    <r>
      <rPr>
        <b/>
        <sz val="9"/>
        <color theme="1"/>
        <rFont val="Times New Roman"/>
        <family val="1"/>
      </rPr>
      <t>)</t>
    </r>
  </si>
  <si>
    <r>
      <t>i-Butane (C</t>
    </r>
    <r>
      <rPr>
        <b/>
        <vertAlign val="subscript"/>
        <sz val="9"/>
        <color theme="1"/>
        <rFont val="Times New Roman"/>
        <family val="1"/>
      </rPr>
      <t>4</t>
    </r>
    <r>
      <rPr>
        <b/>
        <sz val="9"/>
        <color theme="1"/>
        <rFont val="Times New Roman"/>
        <family val="1"/>
      </rPr>
      <t>H</t>
    </r>
    <r>
      <rPr>
        <b/>
        <vertAlign val="subscript"/>
        <sz val="9"/>
        <color theme="1"/>
        <rFont val="Times New Roman"/>
        <family val="1"/>
      </rPr>
      <t>10</t>
    </r>
    <r>
      <rPr>
        <b/>
        <sz val="9"/>
        <color theme="1"/>
        <rFont val="Times New Roman"/>
        <family val="1"/>
      </rPr>
      <t>)</t>
    </r>
  </si>
  <si>
    <r>
      <t>n-Butane (C</t>
    </r>
    <r>
      <rPr>
        <b/>
        <vertAlign val="subscript"/>
        <sz val="9"/>
        <color theme="1"/>
        <rFont val="Times New Roman"/>
        <family val="1"/>
      </rPr>
      <t>4</t>
    </r>
    <r>
      <rPr>
        <b/>
        <sz val="9"/>
        <color theme="1"/>
        <rFont val="Times New Roman"/>
        <family val="1"/>
      </rPr>
      <t>H</t>
    </r>
    <r>
      <rPr>
        <b/>
        <vertAlign val="subscript"/>
        <sz val="9"/>
        <color theme="1"/>
        <rFont val="Times New Roman"/>
        <family val="1"/>
      </rPr>
      <t>10</t>
    </r>
    <r>
      <rPr>
        <b/>
        <sz val="9"/>
        <color theme="1"/>
        <rFont val="Times New Roman"/>
        <family val="1"/>
      </rPr>
      <t>)</t>
    </r>
  </si>
  <si>
    <r>
      <t>1-Butene (C</t>
    </r>
    <r>
      <rPr>
        <b/>
        <vertAlign val="subscript"/>
        <sz val="9"/>
        <color theme="1"/>
        <rFont val="Times New Roman"/>
        <family val="1"/>
      </rPr>
      <t>4</t>
    </r>
    <r>
      <rPr>
        <b/>
        <sz val="9"/>
        <color theme="1"/>
        <rFont val="Times New Roman"/>
        <family val="1"/>
      </rPr>
      <t>H</t>
    </r>
    <r>
      <rPr>
        <b/>
        <vertAlign val="subscript"/>
        <sz val="9"/>
        <color theme="1"/>
        <rFont val="Times New Roman"/>
        <family val="1"/>
      </rPr>
      <t>8</t>
    </r>
    <r>
      <rPr>
        <b/>
        <sz val="9"/>
        <color theme="1"/>
        <rFont val="Times New Roman"/>
        <family val="1"/>
      </rPr>
      <t>)</t>
    </r>
  </si>
  <si>
    <r>
      <t>i-Butene (C</t>
    </r>
    <r>
      <rPr>
        <b/>
        <vertAlign val="subscript"/>
        <sz val="9"/>
        <color theme="1"/>
        <rFont val="Times New Roman"/>
        <family val="1"/>
      </rPr>
      <t>4</t>
    </r>
    <r>
      <rPr>
        <b/>
        <sz val="9"/>
        <color theme="1"/>
        <rFont val="Times New Roman"/>
        <family val="1"/>
      </rPr>
      <t>H</t>
    </r>
    <r>
      <rPr>
        <b/>
        <vertAlign val="subscript"/>
        <sz val="9"/>
        <color theme="1"/>
        <rFont val="Times New Roman"/>
        <family val="1"/>
      </rPr>
      <t>8</t>
    </r>
    <r>
      <rPr>
        <b/>
        <sz val="9"/>
        <color theme="1"/>
        <rFont val="Times New Roman"/>
        <family val="1"/>
      </rPr>
      <t>)</t>
    </r>
  </si>
  <si>
    <r>
      <t>trans-2-Butene (C</t>
    </r>
    <r>
      <rPr>
        <b/>
        <vertAlign val="subscript"/>
        <sz val="9"/>
        <color theme="1"/>
        <rFont val="Times New Roman"/>
        <family val="1"/>
      </rPr>
      <t>4</t>
    </r>
    <r>
      <rPr>
        <b/>
        <sz val="9"/>
        <color theme="1"/>
        <rFont val="Times New Roman"/>
        <family val="1"/>
      </rPr>
      <t>H</t>
    </r>
    <r>
      <rPr>
        <b/>
        <vertAlign val="subscript"/>
        <sz val="9"/>
        <color theme="1"/>
        <rFont val="Times New Roman"/>
        <family val="1"/>
      </rPr>
      <t>8</t>
    </r>
    <r>
      <rPr>
        <b/>
        <sz val="9"/>
        <color theme="1"/>
        <rFont val="Times New Roman"/>
        <family val="1"/>
      </rPr>
      <t>)</t>
    </r>
  </si>
  <si>
    <r>
      <t>cis-2-Butene (C</t>
    </r>
    <r>
      <rPr>
        <b/>
        <vertAlign val="subscript"/>
        <sz val="9"/>
        <color theme="1"/>
        <rFont val="Times New Roman"/>
        <family val="1"/>
      </rPr>
      <t>4</t>
    </r>
    <r>
      <rPr>
        <b/>
        <sz val="9"/>
        <color theme="1"/>
        <rFont val="Times New Roman"/>
        <family val="1"/>
      </rPr>
      <t>H</t>
    </r>
    <r>
      <rPr>
        <b/>
        <vertAlign val="subscript"/>
        <sz val="9"/>
        <color theme="1"/>
        <rFont val="Times New Roman"/>
        <family val="1"/>
      </rPr>
      <t>8</t>
    </r>
    <r>
      <rPr>
        <b/>
        <sz val="9"/>
        <color theme="1"/>
        <rFont val="Times New Roman"/>
        <family val="1"/>
      </rPr>
      <t>)</t>
    </r>
  </si>
  <si>
    <r>
      <t>i-Pentane (C</t>
    </r>
    <r>
      <rPr>
        <b/>
        <vertAlign val="subscript"/>
        <sz val="9"/>
        <color theme="1"/>
        <rFont val="Times New Roman"/>
        <family val="1"/>
      </rPr>
      <t>5</t>
    </r>
    <r>
      <rPr>
        <b/>
        <sz val="9"/>
        <color theme="1"/>
        <rFont val="Times New Roman"/>
        <family val="1"/>
      </rPr>
      <t>H</t>
    </r>
    <r>
      <rPr>
        <b/>
        <vertAlign val="subscript"/>
        <sz val="9"/>
        <color theme="1"/>
        <rFont val="Times New Roman"/>
        <family val="1"/>
      </rPr>
      <t>12</t>
    </r>
    <r>
      <rPr>
        <b/>
        <sz val="9"/>
        <color theme="1"/>
        <rFont val="Times New Roman"/>
        <family val="1"/>
      </rPr>
      <t>)</t>
    </r>
  </si>
  <si>
    <r>
      <t>n-Pentane (C</t>
    </r>
    <r>
      <rPr>
        <b/>
        <vertAlign val="subscript"/>
        <sz val="9"/>
        <color theme="1"/>
        <rFont val="Times New Roman"/>
        <family val="1"/>
      </rPr>
      <t>5</t>
    </r>
    <r>
      <rPr>
        <b/>
        <sz val="9"/>
        <color theme="1"/>
        <rFont val="Times New Roman"/>
        <family val="1"/>
      </rPr>
      <t>H</t>
    </r>
    <r>
      <rPr>
        <b/>
        <vertAlign val="subscript"/>
        <sz val="9"/>
        <color theme="1"/>
        <rFont val="Times New Roman"/>
        <family val="1"/>
      </rPr>
      <t>12</t>
    </r>
    <r>
      <rPr>
        <b/>
        <sz val="9"/>
        <color theme="1"/>
        <rFont val="Times New Roman"/>
        <family val="1"/>
      </rPr>
      <t>)</t>
    </r>
  </si>
  <si>
    <r>
      <t>1,2-Propadiene (C</t>
    </r>
    <r>
      <rPr>
        <b/>
        <vertAlign val="subscript"/>
        <sz val="9"/>
        <color theme="1"/>
        <rFont val="Times New Roman"/>
        <family val="1"/>
      </rPr>
      <t>3</t>
    </r>
    <r>
      <rPr>
        <b/>
        <sz val="9"/>
        <color theme="1"/>
        <rFont val="Times New Roman"/>
        <family val="1"/>
      </rPr>
      <t>H</t>
    </r>
    <r>
      <rPr>
        <b/>
        <vertAlign val="subscript"/>
        <sz val="9"/>
        <color theme="1"/>
        <rFont val="Times New Roman"/>
        <family val="1"/>
      </rPr>
      <t>4</t>
    </r>
    <r>
      <rPr>
        <b/>
        <sz val="9"/>
        <color theme="1"/>
        <rFont val="Times New Roman"/>
        <family val="1"/>
      </rPr>
      <t>)</t>
    </r>
  </si>
  <si>
    <r>
      <t>Propyne (C</t>
    </r>
    <r>
      <rPr>
        <b/>
        <vertAlign val="subscript"/>
        <sz val="9"/>
        <color theme="1"/>
        <rFont val="Times New Roman"/>
        <family val="1"/>
      </rPr>
      <t>3</t>
    </r>
    <r>
      <rPr>
        <b/>
        <sz val="9"/>
        <color theme="1"/>
        <rFont val="Times New Roman"/>
        <family val="1"/>
      </rPr>
      <t>H</t>
    </r>
    <r>
      <rPr>
        <b/>
        <vertAlign val="subscript"/>
        <sz val="9"/>
        <color theme="1"/>
        <rFont val="Times New Roman"/>
        <family val="1"/>
      </rPr>
      <t>4</t>
    </r>
    <r>
      <rPr>
        <b/>
        <sz val="9"/>
        <color theme="1"/>
        <rFont val="Times New Roman"/>
        <family val="1"/>
      </rPr>
      <t>)</t>
    </r>
  </si>
  <si>
    <r>
      <t>1-Butyne (C</t>
    </r>
    <r>
      <rPr>
        <b/>
        <vertAlign val="subscript"/>
        <sz val="9"/>
        <color theme="1"/>
        <rFont val="Times New Roman"/>
        <family val="1"/>
      </rPr>
      <t>4</t>
    </r>
    <r>
      <rPr>
        <b/>
        <sz val="9"/>
        <color theme="1"/>
        <rFont val="Times New Roman"/>
        <family val="1"/>
      </rPr>
      <t>H</t>
    </r>
    <r>
      <rPr>
        <b/>
        <vertAlign val="subscript"/>
        <sz val="9"/>
        <color theme="1"/>
        <rFont val="Times New Roman"/>
        <family val="1"/>
      </rPr>
      <t>6</t>
    </r>
    <r>
      <rPr>
        <b/>
        <sz val="9"/>
        <color theme="1"/>
        <rFont val="Times New Roman"/>
        <family val="1"/>
      </rPr>
      <t>)</t>
    </r>
  </si>
  <si>
    <r>
      <t>2-Butyne (C</t>
    </r>
    <r>
      <rPr>
        <b/>
        <vertAlign val="subscript"/>
        <sz val="9"/>
        <color theme="1"/>
        <rFont val="Times New Roman"/>
        <family val="1"/>
      </rPr>
      <t>4</t>
    </r>
    <r>
      <rPr>
        <b/>
        <sz val="9"/>
        <color theme="1"/>
        <rFont val="Times New Roman"/>
        <family val="1"/>
      </rPr>
      <t>H</t>
    </r>
    <r>
      <rPr>
        <b/>
        <vertAlign val="subscript"/>
        <sz val="9"/>
        <color theme="1"/>
        <rFont val="Times New Roman"/>
        <family val="1"/>
      </rPr>
      <t>6</t>
    </r>
    <r>
      <rPr>
        <b/>
        <sz val="9"/>
        <color theme="1"/>
        <rFont val="Times New Roman"/>
        <family val="1"/>
      </rPr>
      <t>)</t>
    </r>
  </si>
  <si>
    <r>
      <t>1,3-Butadyne (C</t>
    </r>
    <r>
      <rPr>
        <b/>
        <vertAlign val="subscript"/>
        <sz val="9"/>
        <rFont val="Times New Roman"/>
        <family val="1"/>
      </rPr>
      <t>4</t>
    </r>
    <r>
      <rPr>
        <b/>
        <sz val="9"/>
        <rFont val="Times New Roman"/>
        <family val="1"/>
      </rPr>
      <t>H</t>
    </r>
    <r>
      <rPr>
        <b/>
        <vertAlign val="subscript"/>
        <sz val="9"/>
        <rFont val="Times New Roman"/>
        <family val="1"/>
      </rPr>
      <t>2</t>
    </r>
    <r>
      <rPr>
        <b/>
        <sz val="9"/>
        <rFont val="Times New Roman"/>
        <family val="1"/>
      </rPr>
      <t>)</t>
    </r>
  </si>
  <si>
    <r>
      <t>1,2-Butadiene (C</t>
    </r>
    <r>
      <rPr>
        <b/>
        <vertAlign val="subscript"/>
        <sz val="9"/>
        <rFont val="Times New Roman"/>
        <family val="1"/>
      </rPr>
      <t>4</t>
    </r>
    <r>
      <rPr>
        <b/>
        <sz val="9"/>
        <rFont val="Times New Roman"/>
        <family val="1"/>
      </rPr>
      <t>H</t>
    </r>
    <r>
      <rPr>
        <b/>
        <vertAlign val="subscript"/>
        <sz val="9"/>
        <rFont val="Times New Roman"/>
        <family val="1"/>
      </rPr>
      <t>6</t>
    </r>
    <r>
      <rPr>
        <b/>
        <sz val="9"/>
        <rFont val="Times New Roman"/>
        <family val="1"/>
      </rPr>
      <t>)</t>
    </r>
  </si>
  <si>
    <r>
      <t>1-Pentene (C</t>
    </r>
    <r>
      <rPr>
        <b/>
        <vertAlign val="subscript"/>
        <sz val="9"/>
        <color theme="1"/>
        <rFont val="Times New Roman"/>
        <family val="1"/>
      </rPr>
      <t>5</t>
    </r>
    <r>
      <rPr>
        <b/>
        <sz val="9"/>
        <color theme="1"/>
        <rFont val="Times New Roman"/>
        <family val="1"/>
      </rPr>
      <t>H</t>
    </r>
    <r>
      <rPr>
        <b/>
        <vertAlign val="subscript"/>
        <sz val="9"/>
        <color theme="1"/>
        <rFont val="Times New Roman"/>
        <family val="1"/>
      </rPr>
      <t>10</t>
    </r>
    <r>
      <rPr>
        <b/>
        <sz val="9"/>
        <color theme="1"/>
        <rFont val="Times New Roman"/>
        <family val="1"/>
      </rPr>
      <t>)</t>
    </r>
  </si>
  <si>
    <r>
      <t>trans-2-Pentene (C</t>
    </r>
    <r>
      <rPr>
        <b/>
        <vertAlign val="subscript"/>
        <sz val="9"/>
        <color theme="1"/>
        <rFont val="Times New Roman"/>
        <family val="1"/>
      </rPr>
      <t>5</t>
    </r>
    <r>
      <rPr>
        <b/>
        <sz val="9"/>
        <color theme="1"/>
        <rFont val="Times New Roman"/>
        <family val="1"/>
      </rPr>
      <t>H</t>
    </r>
    <r>
      <rPr>
        <b/>
        <vertAlign val="subscript"/>
        <sz val="9"/>
        <color theme="1"/>
        <rFont val="Times New Roman"/>
        <family val="1"/>
      </rPr>
      <t>10</t>
    </r>
    <r>
      <rPr>
        <b/>
        <sz val="9"/>
        <color theme="1"/>
        <rFont val="Times New Roman"/>
        <family val="1"/>
      </rPr>
      <t>)</t>
    </r>
  </si>
  <si>
    <r>
      <t>cis-2-Pentene (C</t>
    </r>
    <r>
      <rPr>
        <b/>
        <vertAlign val="subscript"/>
        <sz val="9"/>
        <color theme="1"/>
        <rFont val="Times New Roman"/>
        <family val="1"/>
      </rPr>
      <t>5</t>
    </r>
    <r>
      <rPr>
        <b/>
        <sz val="9"/>
        <color theme="1"/>
        <rFont val="Times New Roman"/>
        <family val="1"/>
      </rPr>
      <t>H</t>
    </r>
    <r>
      <rPr>
        <b/>
        <vertAlign val="subscript"/>
        <sz val="9"/>
        <color theme="1"/>
        <rFont val="Times New Roman"/>
        <family val="1"/>
      </rPr>
      <t>10</t>
    </r>
    <r>
      <rPr>
        <b/>
        <sz val="9"/>
        <color theme="1"/>
        <rFont val="Times New Roman"/>
        <family val="1"/>
      </rPr>
      <t>)</t>
    </r>
  </si>
  <si>
    <r>
      <t>3-Methyl-1-butene (C</t>
    </r>
    <r>
      <rPr>
        <b/>
        <vertAlign val="subscript"/>
        <sz val="9"/>
        <color theme="1"/>
        <rFont val="Times New Roman"/>
        <family val="1"/>
      </rPr>
      <t>5</t>
    </r>
    <r>
      <rPr>
        <b/>
        <sz val="9"/>
        <color theme="1"/>
        <rFont val="Times New Roman"/>
        <family val="1"/>
      </rPr>
      <t>H</t>
    </r>
    <r>
      <rPr>
        <b/>
        <vertAlign val="subscript"/>
        <sz val="9"/>
        <color theme="1"/>
        <rFont val="Times New Roman"/>
        <family val="1"/>
      </rPr>
      <t>10</t>
    </r>
    <r>
      <rPr>
        <b/>
        <sz val="9"/>
        <color theme="1"/>
        <rFont val="Times New Roman"/>
        <family val="1"/>
      </rPr>
      <t>)</t>
    </r>
  </si>
  <si>
    <r>
      <t>2-Methyl-1-butene (C</t>
    </r>
    <r>
      <rPr>
        <b/>
        <vertAlign val="subscript"/>
        <sz val="9"/>
        <rFont val="Times New Roman"/>
        <family val="1"/>
      </rPr>
      <t>5</t>
    </r>
    <r>
      <rPr>
        <b/>
        <sz val="9"/>
        <rFont val="Times New Roman"/>
        <family val="1"/>
      </rPr>
      <t>H</t>
    </r>
    <r>
      <rPr>
        <b/>
        <vertAlign val="subscript"/>
        <sz val="9"/>
        <rFont val="Times New Roman"/>
        <family val="1"/>
      </rPr>
      <t>10</t>
    </r>
    <r>
      <rPr>
        <b/>
        <sz val="9"/>
        <rFont val="Times New Roman"/>
        <family val="1"/>
      </rPr>
      <t>)</t>
    </r>
  </si>
  <si>
    <r>
      <t>2-Methyl-2-butene (C</t>
    </r>
    <r>
      <rPr>
        <b/>
        <vertAlign val="subscript"/>
        <sz val="9"/>
        <rFont val="Times New Roman"/>
        <family val="1"/>
      </rPr>
      <t>5</t>
    </r>
    <r>
      <rPr>
        <b/>
        <sz val="9"/>
        <rFont val="Times New Roman"/>
        <family val="1"/>
      </rPr>
      <t>H</t>
    </r>
    <r>
      <rPr>
        <b/>
        <vertAlign val="subscript"/>
        <sz val="9"/>
        <rFont val="Times New Roman"/>
        <family val="1"/>
      </rPr>
      <t>10</t>
    </r>
    <r>
      <rPr>
        <b/>
        <sz val="9"/>
        <rFont val="Times New Roman"/>
        <family val="1"/>
      </rPr>
      <t>)</t>
    </r>
  </si>
  <si>
    <r>
      <t>2-Methyl-1-Pentene (C</t>
    </r>
    <r>
      <rPr>
        <b/>
        <vertAlign val="subscript"/>
        <sz val="9"/>
        <rFont val="Times New Roman"/>
        <family val="1"/>
      </rPr>
      <t>6</t>
    </r>
    <r>
      <rPr>
        <b/>
        <sz val="9"/>
        <rFont val="Times New Roman"/>
        <family val="1"/>
      </rPr>
      <t>H</t>
    </r>
    <r>
      <rPr>
        <b/>
        <vertAlign val="subscript"/>
        <sz val="9"/>
        <rFont val="Times New Roman"/>
        <family val="1"/>
      </rPr>
      <t>12</t>
    </r>
    <r>
      <rPr>
        <b/>
        <sz val="9"/>
        <rFont val="Times New Roman"/>
        <family val="1"/>
      </rPr>
      <t>)</t>
    </r>
  </si>
  <si>
    <r>
      <t>1,3-Pentadiene (C</t>
    </r>
    <r>
      <rPr>
        <b/>
        <vertAlign val="subscript"/>
        <sz val="9"/>
        <rFont val="Times New Roman"/>
        <family val="1"/>
      </rPr>
      <t>5</t>
    </r>
    <r>
      <rPr>
        <b/>
        <sz val="9"/>
        <rFont val="Times New Roman"/>
        <family val="1"/>
      </rPr>
      <t>H</t>
    </r>
    <r>
      <rPr>
        <b/>
        <vertAlign val="subscript"/>
        <sz val="9"/>
        <rFont val="Times New Roman"/>
        <family val="1"/>
      </rPr>
      <t>8</t>
    </r>
    <r>
      <rPr>
        <b/>
        <sz val="9"/>
        <rFont val="Times New Roman"/>
        <family val="1"/>
      </rPr>
      <t>)</t>
    </r>
  </si>
  <si>
    <r>
      <t>1,3-Cyclopentadiene (C</t>
    </r>
    <r>
      <rPr>
        <b/>
        <vertAlign val="subscript"/>
        <sz val="9"/>
        <rFont val="Times New Roman"/>
        <family val="1"/>
      </rPr>
      <t>5</t>
    </r>
    <r>
      <rPr>
        <b/>
        <sz val="9"/>
        <rFont val="Times New Roman"/>
        <family val="1"/>
      </rPr>
      <t>H</t>
    </r>
    <r>
      <rPr>
        <b/>
        <vertAlign val="subscript"/>
        <sz val="9"/>
        <rFont val="Times New Roman"/>
        <family val="1"/>
      </rPr>
      <t>6</t>
    </r>
    <r>
      <rPr>
        <b/>
        <sz val="9"/>
        <rFont val="Times New Roman"/>
        <family val="1"/>
      </rPr>
      <t>)</t>
    </r>
  </si>
  <si>
    <r>
      <t>Cyclopentene (C</t>
    </r>
    <r>
      <rPr>
        <b/>
        <vertAlign val="subscript"/>
        <sz val="9"/>
        <rFont val="Times New Roman"/>
        <family val="1"/>
      </rPr>
      <t>5</t>
    </r>
    <r>
      <rPr>
        <b/>
        <sz val="9"/>
        <rFont val="Times New Roman"/>
        <family val="1"/>
      </rPr>
      <t>H</t>
    </r>
    <r>
      <rPr>
        <b/>
        <vertAlign val="subscript"/>
        <sz val="9"/>
        <rFont val="Times New Roman"/>
        <family val="1"/>
      </rPr>
      <t>8</t>
    </r>
    <r>
      <rPr>
        <b/>
        <sz val="9"/>
        <rFont val="Times New Roman"/>
        <family val="1"/>
      </rPr>
      <t>)</t>
    </r>
  </si>
  <si>
    <r>
      <t>1-Heptene (C</t>
    </r>
    <r>
      <rPr>
        <b/>
        <vertAlign val="subscript"/>
        <sz val="9"/>
        <rFont val="Times New Roman"/>
        <family val="1"/>
      </rPr>
      <t>7</t>
    </r>
    <r>
      <rPr>
        <b/>
        <sz val="9"/>
        <rFont val="Times New Roman"/>
        <family val="1"/>
      </rPr>
      <t>H</t>
    </r>
    <r>
      <rPr>
        <b/>
        <vertAlign val="subscript"/>
        <sz val="9"/>
        <rFont val="Times New Roman"/>
        <family val="1"/>
      </rPr>
      <t>14</t>
    </r>
    <r>
      <rPr>
        <b/>
        <sz val="9"/>
        <rFont val="Times New Roman"/>
        <family val="1"/>
      </rPr>
      <t>)</t>
    </r>
  </si>
  <si>
    <r>
      <t>1-Octene (C</t>
    </r>
    <r>
      <rPr>
        <b/>
        <vertAlign val="subscript"/>
        <sz val="9"/>
        <rFont val="Times New Roman"/>
        <family val="1"/>
      </rPr>
      <t>8</t>
    </r>
    <r>
      <rPr>
        <b/>
        <sz val="9"/>
        <rFont val="Times New Roman"/>
        <family val="1"/>
      </rPr>
      <t>H</t>
    </r>
    <r>
      <rPr>
        <b/>
        <vertAlign val="subscript"/>
        <sz val="9"/>
        <rFont val="Times New Roman"/>
        <family val="1"/>
      </rPr>
      <t>16</t>
    </r>
    <r>
      <rPr>
        <b/>
        <sz val="9"/>
        <rFont val="Times New Roman"/>
        <family val="1"/>
      </rPr>
      <t>)</t>
    </r>
  </si>
  <si>
    <r>
      <t>1-Decene (C</t>
    </r>
    <r>
      <rPr>
        <b/>
        <vertAlign val="subscript"/>
        <sz val="9"/>
        <rFont val="Times New Roman"/>
        <family val="1"/>
      </rPr>
      <t>10</t>
    </r>
    <r>
      <rPr>
        <b/>
        <sz val="9"/>
        <rFont val="Times New Roman"/>
        <family val="1"/>
      </rPr>
      <t>H</t>
    </r>
    <r>
      <rPr>
        <b/>
        <vertAlign val="subscript"/>
        <sz val="9"/>
        <rFont val="Times New Roman"/>
        <family val="1"/>
      </rPr>
      <t>20</t>
    </r>
    <r>
      <rPr>
        <b/>
        <sz val="9"/>
        <rFont val="Times New Roman"/>
        <family val="1"/>
      </rPr>
      <t>)</t>
    </r>
  </si>
  <si>
    <r>
      <t>n-Hexane (C</t>
    </r>
    <r>
      <rPr>
        <b/>
        <vertAlign val="subscript"/>
        <sz val="9"/>
        <color theme="1"/>
        <rFont val="Times New Roman"/>
        <family val="1"/>
      </rPr>
      <t>6</t>
    </r>
    <r>
      <rPr>
        <b/>
        <sz val="9"/>
        <color theme="1"/>
        <rFont val="Times New Roman"/>
        <family val="1"/>
      </rPr>
      <t>H</t>
    </r>
    <r>
      <rPr>
        <b/>
        <vertAlign val="subscript"/>
        <sz val="9"/>
        <color theme="1"/>
        <rFont val="Times New Roman"/>
        <family val="1"/>
      </rPr>
      <t>14</t>
    </r>
    <r>
      <rPr>
        <b/>
        <sz val="9"/>
        <color theme="1"/>
        <rFont val="Times New Roman"/>
        <family val="1"/>
      </rPr>
      <t>)</t>
    </r>
  </si>
  <si>
    <r>
      <t>n-Heptane (C</t>
    </r>
    <r>
      <rPr>
        <b/>
        <vertAlign val="subscript"/>
        <sz val="9"/>
        <color theme="1"/>
        <rFont val="Times New Roman"/>
        <family val="1"/>
      </rPr>
      <t>7</t>
    </r>
    <r>
      <rPr>
        <b/>
        <sz val="9"/>
        <color theme="1"/>
        <rFont val="Times New Roman"/>
        <family val="1"/>
      </rPr>
      <t>H</t>
    </r>
    <r>
      <rPr>
        <b/>
        <vertAlign val="subscript"/>
        <sz val="9"/>
        <color theme="1"/>
        <rFont val="Times New Roman"/>
        <family val="1"/>
      </rPr>
      <t>16</t>
    </r>
    <r>
      <rPr>
        <b/>
        <sz val="9"/>
        <color theme="1"/>
        <rFont val="Times New Roman"/>
        <family val="1"/>
      </rPr>
      <t>)</t>
    </r>
  </si>
  <si>
    <r>
      <t>n-Octane (C</t>
    </r>
    <r>
      <rPr>
        <b/>
        <vertAlign val="subscript"/>
        <sz val="9"/>
        <color theme="1"/>
        <rFont val="Times New Roman"/>
        <family val="1"/>
      </rPr>
      <t>8</t>
    </r>
    <r>
      <rPr>
        <b/>
        <sz val="9"/>
        <color theme="1"/>
        <rFont val="Times New Roman"/>
        <family val="1"/>
      </rPr>
      <t>H</t>
    </r>
    <r>
      <rPr>
        <b/>
        <vertAlign val="subscript"/>
        <sz val="9"/>
        <color theme="1"/>
        <rFont val="Times New Roman"/>
        <family val="1"/>
      </rPr>
      <t>18</t>
    </r>
    <r>
      <rPr>
        <b/>
        <sz val="9"/>
        <color theme="1"/>
        <rFont val="Times New Roman"/>
        <family val="1"/>
      </rPr>
      <t>)</t>
    </r>
  </si>
  <si>
    <r>
      <t>n-Nonane (C</t>
    </r>
    <r>
      <rPr>
        <b/>
        <vertAlign val="subscript"/>
        <sz val="9"/>
        <color theme="1"/>
        <rFont val="Times New Roman"/>
        <family val="1"/>
      </rPr>
      <t>9</t>
    </r>
    <r>
      <rPr>
        <b/>
        <sz val="9"/>
        <color theme="1"/>
        <rFont val="Times New Roman"/>
        <family val="1"/>
      </rPr>
      <t>H</t>
    </r>
    <r>
      <rPr>
        <b/>
        <vertAlign val="subscript"/>
        <sz val="9"/>
        <color theme="1"/>
        <rFont val="Times New Roman"/>
        <family val="1"/>
      </rPr>
      <t>20</t>
    </r>
    <r>
      <rPr>
        <b/>
        <sz val="9"/>
        <color theme="1"/>
        <rFont val="Times New Roman"/>
        <family val="1"/>
      </rPr>
      <t>)</t>
    </r>
  </si>
  <si>
    <r>
      <t>n-Decane (C</t>
    </r>
    <r>
      <rPr>
        <b/>
        <vertAlign val="subscript"/>
        <sz val="9"/>
        <color theme="1"/>
        <rFont val="Times New Roman"/>
        <family val="1"/>
      </rPr>
      <t>10</t>
    </r>
    <r>
      <rPr>
        <b/>
        <sz val="9"/>
        <color theme="1"/>
        <rFont val="Times New Roman"/>
        <family val="1"/>
      </rPr>
      <t>H</t>
    </r>
    <r>
      <rPr>
        <b/>
        <vertAlign val="subscript"/>
        <sz val="9"/>
        <color theme="1"/>
        <rFont val="Times New Roman"/>
        <family val="1"/>
      </rPr>
      <t>22)</t>
    </r>
  </si>
  <si>
    <r>
      <t>2,3-Dimethylbutane (C</t>
    </r>
    <r>
      <rPr>
        <b/>
        <vertAlign val="subscript"/>
        <sz val="9"/>
        <color theme="1"/>
        <rFont val="Times New Roman"/>
        <family val="1"/>
      </rPr>
      <t>6</t>
    </r>
    <r>
      <rPr>
        <b/>
        <sz val="9"/>
        <color theme="1"/>
        <rFont val="Times New Roman"/>
        <family val="1"/>
      </rPr>
      <t>H</t>
    </r>
    <r>
      <rPr>
        <b/>
        <vertAlign val="subscript"/>
        <sz val="9"/>
        <color theme="1"/>
        <rFont val="Times New Roman"/>
        <family val="1"/>
      </rPr>
      <t>14</t>
    </r>
    <r>
      <rPr>
        <b/>
        <sz val="9"/>
        <color theme="1"/>
        <rFont val="Times New Roman"/>
        <family val="1"/>
      </rPr>
      <t>)</t>
    </r>
  </si>
  <si>
    <r>
      <t>2-Methylpentane (C</t>
    </r>
    <r>
      <rPr>
        <b/>
        <vertAlign val="subscript"/>
        <sz val="9"/>
        <color theme="1"/>
        <rFont val="Times New Roman"/>
        <family val="1"/>
      </rPr>
      <t>6</t>
    </r>
    <r>
      <rPr>
        <b/>
        <sz val="9"/>
        <color theme="1"/>
        <rFont val="Times New Roman"/>
        <family val="1"/>
      </rPr>
      <t>H</t>
    </r>
    <r>
      <rPr>
        <b/>
        <vertAlign val="subscript"/>
        <sz val="9"/>
        <color theme="1"/>
        <rFont val="Times New Roman"/>
        <family val="1"/>
      </rPr>
      <t>14</t>
    </r>
    <r>
      <rPr>
        <b/>
        <sz val="9"/>
        <color theme="1"/>
        <rFont val="Times New Roman"/>
        <family val="1"/>
      </rPr>
      <t>)</t>
    </r>
  </si>
  <si>
    <r>
      <t>3-Methylpentane (C</t>
    </r>
    <r>
      <rPr>
        <b/>
        <vertAlign val="subscript"/>
        <sz val="9"/>
        <color theme="1"/>
        <rFont val="Times New Roman"/>
        <family val="1"/>
      </rPr>
      <t>6</t>
    </r>
    <r>
      <rPr>
        <b/>
        <sz val="9"/>
        <color theme="1"/>
        <rFont val="Times New Roman"/>
        <family val="1"/>
      </rPr>
      <t>H</t>
    </r>
    <r>
      <rPr>
        <b/>
        <vertAlign val="subscript"/>
        <sz val="9"/>
        <color theme="1"/>
        <rFont val="Times New Roman"/>
        <family val="1"/>
      </rPr>
      <t>14</t>
    </r>
    <r>
      <rPr>
        <b/>
        <sz val="9"/>
        <color theme="1"/>
        <rFont val="Times New Roman"/>
        <family val="1"/>
      </rPr>
      <t>)</t>
    </r>
  </si>
  <si>
    <r>
      <t>Benzene (C</t>
    </r>
    <r>
      <rPr>
        <b/>
        <vertAlign val="subscript"/>
        <sz val="9"/>
        <color theme="1"/>
        <rFont val="Times New Roman"/>
        <family val="1"/>
      </rPr>
      <t>6</t>
    </r>
    <r>
      <rPr>
        <b/>
        <sz val="9"/>
        <color theme="1"/>
        <rFont val="Times New Roman"/>
        <family val="1"/>
      </rPr>
      <t>H</t>
    </r>
    <r>
      <rPr>
        <b/>
        <vertAlign val="subscript"/>
        <sz val="9"/>
        <color theme="1"/>
        <rFont val="Times New Roman"/>
        <family val="1"/>
      </rPr>
      <t>6</t>
    </r>
    <r>
      <rPr>
        <b/>
        <sz val="9"/>
        <color theme="1"/>
        <rFont val="Times New Roman"/>
        <family val="1"/>
      </rPr>
      <t>)</t>
    </r>
  </si>
  <si>
    <r>
      <t>Toluene (C</t>
    </r>
    <r>
      <rPr>
        <b/>
        <vertAlign val="subscript"/>
        <sz val="9"/>
        <color theme="1"/>
        <rFont val="Times New Roman"/>
        <family val="1"/>
      </rPr>
      <t>7</t>
    </r>
    <r>
      <rPr>
        <b/>
        <sz val="9"/>
        <color theme="1"/>
        <rFont val="Times New Roman"/>
        <family val="1"/>
      </rPr>
      <t>H</t>
    </r>
    <r>
      <rPr>
        <b/>
        <vertAlign val="subscript"/>
        <sz val="9"/>
        <color theme="1"/>
        <rFont val="Times New Roman"/>
        <family val="1"/>
      </rPr>
      <t>8</t>
    </r>
    <r>
      <rPr>
        <b/>
        <sz val="9"/>
        <color theme="1"/>
        <rFont val="Times New Roman"/>
        <family val="1"/>
      </rPr>
      <t>)</t>
    </r>
  </si>
  <si>
    <r>
      <t>Ethylbenzene (C</t>
    </r>
    <r>
      <rPr>
        <b/>
        <vertAlign val="subscript"/>
        <sz val="9"/>
        <color theme="1"/>
        <rFont val="Times New Roman"/>
        <family val="1"/>
      </rPr>
      <t>8</t>
    </r>
    <r>
      <rPr>
        <b/>
        <sz val="9"/>
        <color theme="1"/>
        <rFont val="Times New Roman"/>
        <family val="1"/>
      </rPr>
      <t>H</t>
    </r>
    <r>
      <rPr>
        <b/>
        <vertAlign val="subscript"/>
        <sz val="9"/>
        <color theme="1"/>
        <rFont val="Times New Roman"/>
        <family val="1"/>
      </rPr>
      <t>10</t>
    </r>
    <r>
      <rPr>
        <b/>
        <sz val="9"/>
        <color theme="1"/>
        <rFont val="Times New Roman"/>
        <family val="1"/>
      </rPr>
      <t>)</t>
    </r>
  </si>
  <si>
    <r>
      <t>m/p-Xylene (C</t>
    </r>
    <r>
      <rPr>
        <b/>
        <vertAlign val="subscript"/>
        <sz val="9"/>
        <color theme="1"/>
        <rFont val="Times New Roman"/>
        <family val="1"/>
      </rPr>
      <t>8</t>
    </r>
    <r>
      <rPr>
        <b/>
        <sz val="9"/>
        <color theme="1"/>
        <rFont val="Times New Roman"/>
        <family val="1"/>
      </rPr>
      <t>H</t>
    </r>
    <r>
      <rPr>
        <b/>
        <vertAlign val="subscript"/>
        <sz val="9"/>
        <color theme="1"/>
        <rFont val="Times New Roman"/>
        <family val="1"/>
      </rPr>
      <t>10</t>
    </r>
    <r>
      <rPr>
        <b/>
        <sz val="9"/>
        <color theme="1"/>
        <rFont val="Times New Roman"/>
        <family val="1"/>
      </rPr>
      <t>)</t>
    </r>
  </si>
  <si>
    <r>
      <t>o-Xylene (C</t>
    </r>
    <r>
      <rPr>
        <b/>
        <vertAlign val="subscript"/>
        <sz val="9"/>
        <color theme="1"/>
        <rFont val="Times New Roman"/>
        <family val="1"/>
      </rPr>
      <t>8</t>
    </r>
    <r>
      <rPr>
        <b/>
        <sz val="9"/>
        <color theme="1"/>
        <rFont val="Times New Roman"/>
        <family val="1"/>
      </rPr>
      <t>H</t>
    </r>
    <r>
      <rPr>
        <b/>
        <vertAlign val="subscript"/>
        <sz val="9"/>
        <color theme="1"/>
        <rFont val="Times New Roman"/>
        <family val="1"/>
      </rPr>
      <t>10</t>
    </r>
    <r>
      <rPr>
        <b/>
        <sz val="9"/>
        <color theme="1"/>
        <rFont val="Times New Roman"/>
        <family val="1"/>
      </rPr>
      <t>)</t>
    </r>
  </si>
  <si>
    <r>
      <t>Styrene (C</t>
    </r>
    <r>
      <rPr>
        <b/>
        <vertAlign val="subscript"/>
        <sz val="9"/>
        <color theme="1"/>
        <rFont val="Times New Roman"/>
        <family val="1"/>
      </rPr>
      <t>8</t>
    </r>
    <r>
      <rPr>
        <b/>
        <sz val="9"/>
        <color theme="1"/>
        <rFont val="Times New Roman"/>
        <family val="1"/>
      </rPr>
      <t>H</t>
    </r>
    <r>
      <rPr>
        <b/>
        <vertAlign val="subscript"/>
        <sz val="9"/>
        <color theme="1"/>
        <rFont val="Times New Roman"/>
        <family val="1"/>
      </rPr>
      <t>8</t>
    </r>
    <r>
      <rPr>
        <b/>
        <sz val="9"/>
        <color theme="1"/>
        <rFont val="Times New Roman"/>
        <family val="1"/>
      </rPr>
      <t>)</t>
    </r>
  </si>
  <si>
    <r>
      <t>i-Propylbenzene (C</t>
    </r>
    <r>
      <rPr>
        <b/>
        <vertAlign val="subscript"/>
        <sz val="9"/>
        <color theme="1"/>
        <rFont val="Times New Roman"/>
        <family val="1"/>
      </rPr>
      <t>9</t>
    </r>
    <r>
      <rPr>
        <b/>
        <sz val="9"/>
        <color theme="1"/>
        <rFont val="Times New Roman"/>
        <family val="1"/>
      </rPr>
      <t>H</t>
    </r>
    <r>
      <rPr>
        <b/>
        <vertAlign val="subscript"/>
        <sz val="9"/>
        <color theme="1"/>
        <rFont val="Times New Roman"/>
        <family val="1"/>
      </rPr>
      <t>12</t>
    </r>
    <r>
      <rPr>
        <b/>
        <sz val="9"/>
        <color theme="1"/>
        <rFont val="Times New Roman"/>
        <family val="1"/>
      </rPr>
      <t>)</t>
    </r>
  </si>
  <si>
    <r>
      <t>n-Propylbenzene (C</t>
    </r>
    <r>
      <rPr>
        <b/>
        <vertAlign val="subscript"/>
        <sz val="9"/>
        <color theme="1"/>
        <rFont val="Times New Roman"/>
        <family val="1"/>
      </rPr>
      <t>9</t>
    </r>
    <r>
      <rPr>
        <b/>
        <sz val="9"/>
        <color theme="1"/>
        <rFont val="Times New Roman"/>
        <family val="1"/>
      </rPr>
      <t>H</t>
    </r>
    <r>
      <rPr>
        <b/>
        <vertAlign val="subscript"/>
        <sz val="9"/>
        <color theme="1"/>
        <rFont val="Times New Roman"/>
        <family val="1"/>
      </rPr>
      <t>12</t>
    </r>
    <r>
      <rPr>
        <b/>
        <sz val="9"/>
        <color theme="1"/>
        <rFont val="Times New Roman"/>
        <family val="1"/>
      </rPr>
      <t>)</t>
    </r>
  </si>
  <si>
    <r>
      <t>3-Ethyltoluene (C</t>
    </r>
    <r>
      <rPr>
        <b/>
        <vertAlign val="subscript"/>
        <sz val="9"/>
        <color theme="1"/>
        <rFont val="Times New Roman"/>
        <family val="1"/>
      </rPr>
      <t>9</t>
    </r>
    <r>
      <rPr>
        <b/>
        <sz val="9"/>
        <color theme="1"/>
        <rFont val="Times New Roman"/>
        <family val="1"/>
      </rPr>
      <t>H</t>
    </r>
    <r>
      <rPr>
        <b/>
        <vertAlign val="subscript"/>
        <sz val="9"/>
        <color theme="1"/>
        <rFont val="Times New Roman"/>
        <family val="1"/>
      </rPr>
      <t>12</t>
    </r>
    <r>
      <rPr>
        <b/>
        <sz val="9"/>
        <color theme="1"/>
        <rFont val="Times New Roman"/>
        <family val="1"/>
      </rPr>
      <t>)</t>
    </r>
  </si>
  <si>
    <r>
      <t>4-Ethyltoluene (C</t>
    </r>
    <r>
      <rPr>
        <b/>
        <vertAlign val="subscript"/>
        <sz val="9"/>
        <color theme="1"/>
        <rFont val="Times New Roman"/>
        <family val="1"/>
      </rPr>
      <t>9</t>
    </r>
    <r>
      <rPr>
        <b/>
        <sz val="9"/>
        <color theme="1"/>
        <rFont val="Times New Roman"/>
        <family val="1"/>
      </rPr>
      <t>H</t>
    </r>
    <r>
      <rPr>
        <b/>
        <vertAlign val="subscript"/>
        <sz val="9"/>
        <color theme="1"/>
        <rFont val="Times New Roman"/>
        <family val="1"/>
      </rPr>
      <t>12</t>
    </r>
    <r>
      <rPr>
        <b/>
        <sz val="9"/>
        <color theme="1"/>
        <rFont val="Times New Roman"/>
        <family val="1"/>
      </rPr>
      <t>)</t>
    </r>
  </si>
  <si>
    <r>
      <t>2-Ethyltoluene (C</t>
    </r>
    <r>
      <rPr>
        <b/>
        <vertAlign val="subscript"/>
        <sz val="9"/>
        <color theme="1"/>
        <rFont val="Times New Roman"/>
        <family val="1"/>
      </rPr>
      <t>9</t>
    </r>
    <r>
      <rPr>
        <b/>
        <sz val="9"/>
        <color theme="1"/>
        <rFont val="Times New Roman"/>
        <family val="1"/>
      </rPr>
      <t>H</t>
    </r>
    <r>
      <rPr>
        <b/>
        <vertAlign val="subscript"/>
        <sz val="9"/>
        <color theme="1"/>
        <rFont val="Times New Roman"/>
        <family val="1"/>
      </rPr>
      <t>12</t>
    </r>
    <r>
      <rPr>
        <b/>
        <sz val="9"/>
        <color theme="1"/>
        <rFont val="Times New Roman"/>
        <family val="1"/>
      </rPr>
      <t>)</t>
    </r>
  </si>
  <si>
    <r>
      <t>1,3,5-Trimethylbenzene (C</t>
    </r>
    <r>
      <rPr>
        <b/>
        <vertAlign val="subscript"/>
        <sz val="9"/>
        <color theme="1"/>
        <rFont val="Times New Roman"/>
        <family val="1"/>
      </rPr>
      <t>9</t>
    </r>
    <r>
      <rPr>
        <b/>
        <sz val="9"/>
        <color theme="1"/>
        <rFont val="Times New Roman"/>
        <family val="1"/>
      </rPr>
      <t>H</t>
    </r>
    <r>
      <rPr>
        <b/>
        <vertAlign val="subscript"/>
        <sz val="9"/>
        <color theme="1"/>
        <rFont val="Times New Roman"/>
        <family val="1"/>
      </rPr>
      <t>12</t>
    </r>
    <r>
      <rPr>
        <b/>
        <sz val="9"/>
        <color theme="1"/>
        <rFont val="Times New Roman"/>
        <family val="1"/>
      </rPr>
      <t>)</t>
    </r>
  </si>
  <si>
    <r>
      <t>1,2,4-Trimethylbenzene (C</t>
    </r>
    <r>
      <rPr>
        <b/>
        <vertAlign val="subscript"/>
        <sz val="9"/>
        <color theme="1"/>
        <rFont val="Times New Roman"/>
        <family val="1"/>
      </rPr>
      <t>9</t>
    </r>
    <r>
      <rPr>
        <b/>
        <sz val="9"/>
        <color theme="1"/>
        <rFont val="Times New Roman"/>
        <family val="1"/>
      </rPr>
      <t>H</t>
    </r>
    <r>
      <rPr>
        <b/>
        <vertAlign val="subscript"/>
        <sz val="9"/>
        <color theme="1"/>
        <rFont val="Times New Roman"/>
        <family val="1"/>
      </rPr>
      <t>12</t>
    </r>
    <r>
      <rPr>
        <b/>
        <sz val="9"/>
        <color theme="1"/>
        <rFont val="Times New Roman"/>
        <family val="1"/>
      </rPr>
      <t>)</t>
    </r>
  </si>
  <si>
    <r>
      <t>1,2,3-Trimethylbenzene (C</t>
    </r>
    <r>
      <rPr>
        <b/>
        <vertAlign val="subscript"/>
        <sz val="9"/>
        <color theme="1"/>
        <rFont val="Times New Roman"/>
        <family val="1"/>
      </rPr>
      <t>9</t>
    </r>
    <r>
      <rPr>
        <b/>
        <sz val="9"/>
        <color theme="1"/>
        <rFont val="Times New Roman"/>
        <family val="1"/>
      </rPr>
      <t>H</t>
    </r>
    <r>
      <rPr>
        <b/>
        <vertAlign val="subscript"/>
        <sz val="9"/>
        <color theme="1"/>
        <rFont val="Times New Roman"/>
        <family val="1"/>
      </rPr>
      <t>12</t>
    </r>
    <r>
      <rPr>
        <b/>
        <sz val="9"/>
        <color theme="1"/>
        <rFont val="Times New Roman"/>
        <family val="1"/>
      </rPr>
      <t>)</t>
    </r>
  </si>
  <si>
    <r>
      <t>alpha-Pinene (C</t>
    </r>
    <r>
      <rPr>
        <b/>
        <vertAlign val="subscript"/>
        <sz val="9"/>
        <color theme="1"/>
        <rFont val="Times New Roman"/>
        <family val="1"/>
      </rPr>
      <t>10</t>
    </r>
    <r>
      <rPr>
        <b/>
        <sz val="9"/>
        <color theme="1"/>
        <rFont val="Times New Roman"/>
        <family val="1"/>
      </rPr>
      <t>H</t>
    </r>
    <r>
      <rPr>
        <b/>
        <vertAlign val="subscript"/>
        <sz val="9"/>
        <color theme="1"/>
        <rFont val="Times New Roman"/>
        <family val="1"/>
      </rPr>
      <t>16</t>
    </r>
    <r>
      <rPr>
        <b/>
        <sz val="9"/>
        <color theme="1"/>
        <rFont val="Times New Roman"/>
        <family val="1"/>
      </rPr>
      <t>)</t>
    </r>
  </si>
  <si>
    <r>
      <t>beta-Pinene (C</t>
    </r>
    <r>
      <rPr>
        <b/>
        <vertAlign val="subscript"/>
        <sz val="9"/>
        <color theme="1"/>
        <rFont val="Times New Roman"/>
        <family val="1"/>
      </rPr>
      <t>10</t>
    </r>
    <r>
      <rPr>
        <b/>
        <sz val="9"/>
        <color theme="1"/>
        <rFont val="Times New Roman"/>
        <family val="1"/>
      </rPr>
      <t>H</t>
    </r>
    <r>
      <rPr>
        <b/>
        <vertAlign val="subscript"/>
        <sz val="9"/>
        <color theme="1"/>
        <rFont val="Times New Roman"/>
        <family val="1"/>
      </rPr>
      <t>16</t>
    </r>
    <r>
      <rPr>
        <b/>
        <sz val="9"/>
        <color theme="1"/>
        <rFont val="Times New Roman"/>
        <family val="1"/>
      </rPr>
      <t>)</t>
    </r>
  </si>
  <si>
    <r>
      <t>2-Methylfuran (C</t>
    </r>
    <r>
      <rPr>
        <b/>
        <vertAlign val="subscript"/>
        <sz val="9"/>
        <rFont val="Times New Roman"/>
        <family val="1"/>
      </rPr>
      <t>5</t>
    </r>
    <r>
      <rPr>
        <b/>
        <sz val="9"/>
        <rFont val="Times New Roman"/>
        <family val="1"/>
      </rPr>
      <t>H</t>
    </r>
    <r>
      <rPr>
        <b/>
        <vertAlign val="subscript"/>
        <sz val="9"/>
        <rFont val="Times New Roman"/>
        <family val="1"/>
      </rPr>
      <t>6</t>
    </r>
    <r>
      <rPr>
        <b/>
        <sz val="9"/>
        <rFont val="Times New Roman"/>
        <family val="1"/>
      </rPr>
      <t>O)</t>
    </r>
  </si>
  <si>
    <r>
      <t>Nitromethane (CH</t>
    </r>
    <r>
      <rPr>
        <b/>
        <vertAlign val="subscript"/>
        <sz val="9"/>
        <rFont val="Times New Roman"/>
        <family val="1"/>
      </rPr>
      <t>3</t>
    </r>
    <r>
      <rPr>
        <b/>
        <sz val="9"/>
        <rFont val="Times New Roman"/>
        <family val="1"/>
      </rPr>
      <t>NO</t>
    </r>
    <r>
      <rPr>
        <b/>
        <vertAlign val="subscript"/>
        <sz val="9"/>
        <rFont val="Times New Roman"/>
        <family val="1"/>
      </rPr>
      <t>2</t>
    </r>
    <r>
      <rPr>
        <b/>
        <sz val="9"/>
        <rFont val="Times New Roman"/>
        <family val="1"/>
      </rPr>
      <t>)</t>
    </r>
  </si>
  <si>
    <r>
      <t>Acetaldehyde (C</t>
    </r>
    <r>
      <rPr>
        <b/>
        <vertAlign val="subscript"/>
        <sz val="9"/>
        <color theme="1"/>
        <rFont val="Times New Roman"/>
        <family val="1"/>
      </rPr>
      <t>2</t>
    </r>
    <r>
      <rPr>
        <b/>
        <sz val="9"/>
        <color theme="1"/>
        <rFont val="Times New Roman"/>
        <family val="1"/>
      </rPr>
      <t>H</t>
    </r>
    <r>
      <rPr>
        <b/>
        <vertAlign val="subscript"/>
        <sz val="9"/>
        <color theme="1"/>
        <rFont val="Times New Roman"/>
        <family val="1"/>
      </rPr>
      <t>4</t>
    </r>
    <r>
      <rPr>
        <b/>
        <sz val="9"/>
        <color theme="1"/>
        <rFont val="Times New Roman"/>
        <family val="1"/>
      </rPr>
      <t>O)</t>
    </r>
  </si>
  <si>
    <r>
      <t>Butanal (C</t>
    </r>
    <r>
      <rPr>
        <b/>
        <vertAlign val="subscript"/>
        <sz val="9"/>
        <color theme="1"/>
        <rFont val="Times New Roman"/>
        <family val="1"/>
      </rPr>
      <t>4</t>
    </r>
    <r>
      <rPr>
        <b/>
        <sz val="9"/>
        <color theme="1"/>
        <rFont val="Times New Roman"/>
        <family val="1"/>
      </rPr>
      <t>H</t>
    </r>
    <r>
      <rPr>
        <b/>
        <vertAlign val="subscript"/>
        <sz val="9"/>
        <color theme="1"/>
        <rFont val="Times New Roman"/>
        <family val="1"/>
      </rPr>
      <t>8</t>
    </r>
    <r>
      <rPr>
        <b/>
        <sz val="9"/>
        <color theme="1"/>
        <rFont val="Times New Roman"/>
        <family val="1"/>
      </rPr>
      <t>O)</t>
    </r>
  </si>
  <si>
    <r>
      <t>Furfural (C</t>
    </r>
    <r>
      <rPr>
        <b/>
        <vertAlign val="subscript"/>
        <sz val="9"/>
        <rFont val="Times New Roman"/>
        <family val="1"/>
      </rPr>
      <t>5</t>
    </r>
    <r>
      <rPr>
        <b/>
        <sz val="9"/>
        <rFont val="Times New Roman"/>
        <family val="1"/>
      </rPr>
      <t>H</t>
    </r>
    <r>
      <rPr>
        <b/>
        <vertAlign val="subscript"/>
        <sz val="9"/>
        <rFont val="Times New Roman"/>
        <family val="1"/>
      </rPr>
      <t>4</t>
    </r>
    <r>
      <rPr>
        <b/>
        <sz val="9"/>
        <rFont val="Times New Roman"/>
        <family val="1"/>
      </rPr>
      <t>O</t>
    </r>
    <r>
      <rPr>
        <b/>
        <vertAlign val="subscript"/>
        <sz val="9"/>
        <rFont val="Times New Roman"/>
        <family val="1"/>
      </rPr>
      <t>2</t>
    </r>
    <r>
      <rPr>
        <b/>
        <sz val="9"/>
        <rFont val="Times New Roman"/>
        <family val="1"/>
      </rPr>
      <t>)</t>
    </r>
  </si>
  <si>
    <r>
      <t>Acetone (C</t>
    </r>
    <r>
      <rPr>
        <b/>
        <vertAlign val="subscript"/>
        <sz val="9"/>
        <color theme="1"/>
        <rFont val="Times New Roman"/>
        <family val="1"/>
      </rPr>
      <t>3</t>
    </r>
    <r>
      <rPr>
        <b/>
        <sz val="9"/>
        <color theme="1"/>
        <rFont val="Times New Roman"/>
        <family val="1"/>
      </rPr>
      <t>H</t>
    </r>
    <r>
      <rPr>
        <b/>
        <vertAlign val="subscript"/>
        <sz val="9"/>
        <color theme="1"/>
        <rFont val="Times New Roman"/>
        <family val="1"/>
      </rPr>
      <t>6</t>
    </r>
    <r>
      <rPr>
        <b/>
        <sz val="9"/>
        <color theme="1"/>
        <rFont val="Times New Roman"/>
        <family val="1"/>
      </rPr>
      <t>O)</t>
    </r>
  </si>
  <si>
    <r>
      <t>Butanone (C</t>
    </r>
    <r>
      <rPr>
        <b/>
        <vertAlign val="subscript"/>
        <sz val="9"/>
        <color theme="1"/>
        <rFont val="Times New Roman"/>
        <family val="1"/>
      </rPr>
      <t>4</t>
    </r>
    <r>
      <rPr>
        <b/>
        <sz val="9"/>
        <color theme="1"/>
        <rFont val="Times New Roman"/>
        <family val="1"/>
      </rPr>
      <t>H</t>
    </r>
    <r>
      <rPr>
        <b/>
        <vertAlign val="subscript"/>
        <sz val="9"/>
        <color theme="1"/>
        <rFont val="Times New Roman"/>
        <family val="1"/>
      </rPr>
      <t>8</t>
    </r>
    <r>
      <rPr>
        <b/>
        <sz val="9"/>
        <color theme="1"/>
        <rFont val="Times New Roman"/>
        <family val="1"/>
      </rPr>
      <t>O)</t>
    </r>
  </si>
  <si>
    <r>
      <t>Methyl vinyl ketone (C</t>
    </r>
    <r>
      <rPr>
        <b/>
        <vertAlign val="subscript"/>
        <sz val="9"/>
        <rFont val="Times New Roman"/>
        <family val="1"/>
      </rPr>
      <t>4</t>
    </r>
    <r>
      <rPr>
        <b/>
        <sz val="9"/>
        <rFont val="Times New Roman"/>
        <family val="1"/>
      </rPr>
      <t>H</t>
    </r>
    <r>
      <rPr>
        <b/>
        <vertAlign val="subscript"/>
        <sz val="9"/>
        <rFont val="Times New Roman"/>
        <family val="1"/>
      </rPr>
      <t>6</t>
    </r>
    <r>
      <rPr>
        <b/>
        <sz val="9"/>
        <rFont val="Times New Roman"/>
        <family val="1"/>
      </rPr>
      <t>O)</t>
    </r>
  </si>
  <si>
    <t>Note: "bdl" indicates below the detection limit; "-" indicates concentrations were not greater than background; "nm" indicates not measured</t>
  </si>
  <si>
    <t>Study Avg (35)</t>
  </si>
  <si>
    <t>Study stdev (35)</t>
  </si>
  <si>
    <t>0.772(0.035)</t>
  </si>
  <si>
    <t>1564(77)</t>
  </si>
  <si>
    <t>291(49)</t>
  </si>
  <si>
    <t>9.51(4.74)</t>
  </si>
  <si>
    <t>0.121(0.066)</t>
  </si>
  <si>
    <t>0.961(0.528)</t>
  </si>
  <si>
    <t>1.07(0.53)</t>
  </si>
  <si>
    <t>0.867(0.479)</t>
  </si>
  <si>
    <t>2.14(1.22)</t>
  </si>
  <si>
    <t>0.180(0.085)</t>
  </si>
  <si>
    <t>3.89(1.65)</t>
  </si>
  <si>
    <t>0.108(0.089)</t>
  </si>
  <si>
    <t>0.736(0.392)</t>
  </si>
  <si>
    <t>0.860(0.433)</t>
  </si>
  <si>
    <t>0.419(0.226)</t>
  </si>
  <si>
    <t>0.189(0.157)</t>
  </si>
  <si>
    <t>5.28E-2(4.33E-2)</t>
  </si>
  <si>
    <t>2.86(1.00)</t>
  </si>
  <si>
    <t>5.75(1.60)</t>
  </si>
  <si>
    <t>0.307(0.360)</t>
  </si>
  <si>
    <t>0.182(0.085)</t>
  </si>
  <si>
    <t>2.99E-4(2.42E-4)</t>
  </si>
  <si>
    <t>9.98E-3(5.85E-3)</t>
  </si>
  <si>
    <t>0.954(0.394)</t>
  </si>
  <si>
    <t>0.370(0.306)</t>
  </si>
  <si>
    <t>2.71E-2(1.31E-2)</t>
  </si>
  <si>
    <t>2.99E-3(2.88E-3)</t>
  </si>
  <si>
    <t>0.121(0.123)</t>
  </si>
  <si>
    <t>0.697(0.460)</t>
  </si>
  <si>
    <t>0.124(0.116)</t>
  </si>
  <si>
    <t>0.691(0.356)</t>
  </si>
  <si>
    <t>0.136(0.068)</t>
  </si>
  <si>
    <t>5.69E-2(4.27E-2)</t>
  </si>
  <si>
    <t>Average (stdev) (35 plumes)</t>
  </si>
  <si>
    <t>loading (l&gt;h)</t>
  </si>
  <si>
    <t>burning/burnt?</t>
  </si>
  <si>
    <t>Temp</t>
  </si>
  <si>
    <t>RH</t>
  </si>
  <si>
    <t>Wind</t>
  </si>
  <si>
    <t>local</t>
  </si>
  <si>
    <t>cm</t>
  </si>
  <si>
    <t>%</t>
  </si>
  <si>
    <r>
      <t>Carbon Dioxide (CO</t>
    </r>
    <r>
      <rPr>
        <vertAlign val="subscript"/>
        <sz val="9"/>
        <rFont val="Times New Roman"/>
        <family val="1"/>
      </rPr>
      <t>2</t>
    </r>
    <r>
      <rPr>
        <sz val="9"/>
        <rFont val="Times New Roman"/>
        <family val="1"/>
      </rPr>
      <t>)</t>
    </r>
  </si>
  <si>
    <r>
      <t>Methane (CH</t>
    </r>
    <r>
      <rPr>
        <vertAlign val="subscript"/>
        <sz val="9"/>
        <rFont val="Times New Roman"/>
        <family val="1"/>
      </rPr>
      <t>4</t>
    </r>
    <r>
      <rPr>
        <sz val="9"/>
        <rFont val="Times New Roman"/>
        <family val="1"/>
      </rPr>
      <t>)</t>
    </r>
  </si>
  <si>
    <r>
      <t>Acetylene (C</t>
    </r>
    <r>
      <rPr>
        <vertAlign val="subscript"/>
        <sz val="9"/>
        <rFont val="Times New Roman"/>
        <family val="1"/>
      </rPr>
      <t>2</t>
    </r>
    <r>
      <rPr>
        <sz val="9"/>
        <rFont val="Times New Roman"/>
        <family val="1"/>
      </rPr>
      <t>H</t>
    </r>
    <r>
      <rPr>
        <vertAlign val="subscript"/>
        <sz val="9"/>
        <rFont val="Times New Roman"/>
        <family val="1"/>
      </rPr>
      <t>2</t>
    </r>
    <r>
      <rPr>
        <sz val="9"/>
        <rFont val="Times New Roman"/>
        <family val="1"/>
      </rPr>
      <t>)</t>
    </r>
  </si>
  <si>
    <r>
      <t>Ethylene (C</t>
    </r>
    <r>
      <rPr>
        <vertAlign val="subscript"/>
        <sz val="9"/>
        <rFont val="Times New Roman"/>
        <family val="1"/>
      </rPr>
      <t>2</t>
    </r>
    <r>
      <rPr>
        <sz val="9"/>
        <rFont val="Times New Roman"/>
        <family val="1"/>
      </rPr>
      <t>H</t>
    </r>
    <r>
      <rPr>
        <vertAlign val="subscript"/>
        <sz val="9"/>
        <rFont val="Times New Roman"/>
        <family val="1"/>
      </rPr>
      <t>4</t>
    </r>
    <r>
      <rPr>
        <sz val="9"/>
        <rFont val="Times New Roman"/>
        <family val="1"/>
      </rPr>
      <t>)</t>
    </r>
  </si>
  <si>
    <r>
      <t>Propylene (C</t>
    </r>
    <r>
      <rPr>
        <vertAlign val="subscript"/>
        <sz val="9"/>
        <rFont val="Times New Roman"/>
        <family val="1"/>
      </rPr>
      <t>3</t>
    </r>
    <r>
      <rPr>
        <sz val="9"/>
        <rFont val="Times New Roman"/>
        <family val="1"/>
      </rPr>
      <t>H</t>
    </r>
    <r>
      <rPr>
        <vertAlign val="subscript"/>
        <sz val="9"/>
        <rFont val="Times New Roman"/>
        <family val="1"/>
      </rPr>
      <t>6</t>
    </r>
    <r>
      <rPr>
        <sz val="9"/>
        <rFont val="Times New Roman"/>
        <family val="1"/>
      </rPr>
      <t>)</t>
    </r>
  </si>
  <si>
    <r>
      <t>Methanol (CH</t>
    </r>
    <r>
      <rPr>
        <vertAlign val="subscript"/>
        <sz val="9"/>
        <rFont val="Times New Roman"/>
        <family val="1"/>
      </rPr>
      <t>3</t>
    </r>
    <r>
      <rPr>
        <sz val="9"/>
        <rFont val="Times New Roman"/>
        <family val="1"/>
      </rPr>
      <t>OH)</t>
    </r>
  </si>
  <si>
    <r>
      <t>Acetic Acid (CH</t>
    </r>
    <r>
      <rPr>
        <vertAlign val="subscript"/>
        <sz val="9"/>
        <rFont val="Times New Roman"/>
        <family val="1"/>
      </rPr>
      <t>3</t>
    </r>
    <r>
      <rPr>
        <sz val="9"/>
        <rFont val="Times New Roman"/>
        <family val="1"/>
      </rPr>
      <t>COOH)</t>
    </r>
  </si>
  <si>
    <r>
      <t>Glycolaldehyde (C</t>
    </r>
    <r>
      <rPr>
        <vertAlign val="subscript"/>
        <sz val="9"/>
        <rFont val="Times New Roman"/>
        <family val="1"/>
      </rPr>
      <t>2</t>
    </r>
    <r>
      <rPr>
        <sz val="9"/>
        <rFont val="Times New Roman"/>
        <family val="1"/>
      </rPr>
      <t>H</t>
    </r>
    <r>
      <rPr>
        <vertAlign val="subscript"/>
        <sz val="9"/>
        <rFont val="Times New Roman"/>
        <family val="1"/>
      </rPr>
      <t>4</t>
    </r>
    <r>
      <rPr>
        <sz val="9"/>
        <rFont val="Times New Roman"/>
        <family val="1"/>
      </rPr>
      <t>O</t>
    </r>
    <r>
      <rPr>
        <vertAlign val="subscript"/>
        <sz val="9"/>
        <rFont val="Times New Roman"/>
        <family val="1"/>
      </rPr>
      <t>2</t>
    </r>
    <r>
      <rPr>
        <sz val="9"/>
        <rFont val="Times New Roman"/>
        <family val="1"/>
      </rPr>
      <t>)</t>
    </r>
  </si>
  <si>
    <r>
      <t>Furan (C</t>
    </r>
    <r>
      <rPr>
        <vertAlign val="subscript"/>
        <sz val="9"/>
        <rFont val="Times New Roman"/>
        <family val="1"/>
      </rPr>
      <t>4</t>
    </r>
    <r>
      <rPr>
        <sz val="9"/>
        <rFont val="Times New Roman"/>
        <family val="1"/>
      </rPr>
      <t>H</t>
    </r>
    <r>
      <rPr>
        <vertAlign val="subscript"/>
        <sz val="9"/>
        <rFont val="Times New Roman"/>
        <family val="1"/>
      </rPr>
      <t>4</t>
    </r>
    <r>
      <rPr>
        <sz val="9"/>
        <rFont val="Times New Roman"/>
        <family val="1"/>
      </rPr>
      <t>O)</t>
    </r>
  </si>
  <si>
    <r>
      <t>Hydroxyacetone (C</t>
    </r>
    <r>
      <rPr>
        <vertAlign val="subscript"/>
        <sz val="9"/>
        <rFont val="Times New Roman"/>
        <family val="1"/>
      </rPr>
      <t>3</t>
    </r>
    <r>
      <rPr>
        <sz val="9"/>
        <rFont val="Times New Roman"/>
        <family val="1"/>
      </rPr>
      <t>H</t>
    </r>
    <r>
      <rPr>
        <vertAlign val="subscript"/>
        <sz val="9"/>
        <rFont val="Times New Roman"/>
        <family val="1"/>
      </rPr>
      <t>6</t>
    </r>
    <r>
      <rPr>
        <sz val="9"/>
        <rFont val="Times New Roman"/>
        <family val="1"/>
      </rPr>
      <t>O</t>
    </r>
    <r>
      <rPr>
        <vertAlign val="subscript"/>
        <sz val="9"/>
        <rFont val="Times New Roman"/>
        <family val="1"/>
      </rPr>
      <t>2</t>
    </r>
    <r>
      <rPr>
        <sz val="9"/>
        <rFont val="Times New Roman"/>
        <family val="1"/>
      </rPr>
      <t>)</t>
    </r>
  </si>
  <si>
    <r>
      <t>Phenol (C</t>
    </r>
    <r>
      <rPr>
        <vertAlign val="subscript"/>
        <sz val="9"/>
        <rFont val="Times New Roman"/>
        <family val="1"/>
      </rPr>
      <t>6</t>
    </r>
    <r>
      <rPr>
        <sz val="9"/>
        <rFont val="Times New Roman"/>
        <family val="1"/>
      </rPr>
      <t>H</t>
    </r>
    <r>
      <rPr>
        <vertAlign val="subscript"/>
        <sz val="9"/>
        <rFont val="Times New Roman"/>
        <family val="1"/>
      </rPr>
      <t>5</t>
    </r>
    <r>
      <rPr>
        <sz val="9"/>
        <rFont val="Times New Roman"/>
        <family val="1"/>
      </rPr>
      <t>OH)</t>
    </r>
  </si>
  <si>
    <r>
      <t>1,3-Butadiene (C</t>
    </r>
    <r>
      <rPr>
        <vertAlign val="subscript"/>
        <sz val="9"/>
        <rFont val="Times New Roman"/>
        <family val="1"/>
      </rPr>
      <t>4</t>
    </r>
    <r>
      <rPr>
        <sz val="9"/>
        <rFont val="Times New Roman"/>
        <family val="1"/>
      </rPr>
      <t>H</t>
    </r>
    <r>
      <rPr>
        <vertAlign val="subscript"/>
        <sz val="9"/>
        <rFont val="Times New Roman"/>
        <family val="1"/>
      </rPr>
      <t>6</t>
    </r>
    <r>
      <rPr>
        <sz val="9"/>
        <rFont val="Times New Roman"/>
        <family val="1"/>
      </rPr>
      <t>)</t>
    </r>
  </si>
  <si>
    <r>
      <t>Ammonia (NH</t>
    </r>
    <r>
      <rPr>
        <vertAlign val="subscript"/>
        <sz val="9"/>
        <rFont val="Times New Roman"/>
        <family val="1"/>
      </rPr>
      <t>3</t>
    </r>
    <r>
      <rPr>
        <sz val="9"/>
        <rFont val="Times New Roman"/>
        <family val="1"/>
      </rPr>
      <t>)</t>
    </r>
  </si>
  <si>
    <r>
      <t>Benzene (C</t>
    </r>
    <r>
      <rPr>
        <vertAlign val="subscript"/>
        <sz val="9"/>
        <color theme="1"/>
        <rFont val="Times New Roman"/>
        <family val="1"/>
      </rPr>
      <t>6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6</t>
    </r>
    <r>
      <rPr>
        <sz val="9"/>
        <color theme="1"/>
        <rFont val="Times New Roman"/>
        <family val="1"/>
      </rPr>
      <t>)</t>
    </r>
  </si>
  <si>
    <r>
      <t>Toluene (C</t>
    </r>
    <r>
      <rPr>
        <vertAlign val="subscript"/>
        <sz val="9"/>
        <color theme="1"/>
        <rFont val="Times New Roman"/>
        <family val="1"/>
      </rPr>
      <t>7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8</t>
    </r>
    <r>
      <rPr>
        <sz val="9"/>
        <color theme="1"/>
        <rFont val="Times New Roman"/>
        <family val="1"/>
      </rPr>
      <t>)</t>
    </r>
  </si>
  <si>
    <r>
      <t>Styrene (C</t>
    </r>
    <r>
      <rPr>
        <vertAlign val="subscript"/>
        <sz val="9"/>
        <color theme="1"/>
        <rFont val="Times New Roman"/>
        <family val="1"/>
      </rPr>
      <t>8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8</t>
    </r>
    <r>
      <rPr>
        <sz val="9"/>
        <color theme="1"/>
        <rFont val="Times New Roman"/>
        <family val="1"/>
      </rPr>
      <t>)</t>
    </r>
  </si>
  <si>
    <r>
      <t>Acetaldehyde (C</t>
    </r>
    <r>
      <rPr>
        <vertAlign val="subscript"/>
        <sz val="9"/>
        <color theme="1"/>
        <rFont val="Times New Roman"/>
        <family val="1"/>
      </rPr>
      <t>2</t>
    </r>
    <r>
      <rPr>
        <sz val="9"/>
        <color theme="1"/>
        <rFont val="Times New Roman"/>
        <family val="1"/>
      </rPr>
      <t>H</t>
    </r>
    <r>
      <rPr>
        <vertAlign val="subscript"/>
        <sz val="9"/>
        <color theme="1"/>
        <rFont val="Times New Roman"/>
        <family val="1"/>
      </rPr>
      <t>4</t>
    </r>
    <r>
      <rPr>
        <sz val="9"/>
        <color theme="1"/>
        <rFont val="Times New Roman"/>
        <family val="1"/>
      </rPr>
      <t>O)</t>
    </r>
  </si>
  <si>
    <t>Field</t>
  </si>
  <si>
    <t>Laboratory</t>
  </si>
  <si>
    <r>
      <t xml:space="preserve">Kalimantan peat </t>
    </r>
    <r>
      <rPr>
        <sz val="9"/>
        <color theme="1"/>
        <rFont val="Times New Roman"/>
        <family val="1"/>
      </rPr>
      <t>(this study) Avg (stdev)</t>
    </r>
  </si>
  <si>
    <r>
      <rPr>
        <b/>
        <sz val="9"/>
        <color theme="1"/>
        <rFont val="Times New Roman"/>
        <family val="1"/>
      </rPr>
      <t xml:space="preserve">Kalimantan peat </t>
    </r>
    <r>
      <rPr>
        <sz val="9"/>
        <color theme="1"/>
        <rFont val="Times New Roman"/>
        <family val="1"/>
      </rPr>
      <t>Stockwell et al. [ 2015] Fire 114</t>
    </r>
    <r>
      <rPr>
        <vertAlign val="superscript"/>
        <sz val="9"/>
        <color theme="1"/>
        <rFont val="Times New Roman"/>
        <family val="1"/>
      </rPr>
      <t>a</t>
    </r>
  </si>
  <si>
    <r>
      <rPr>
        <b/>
        <sz val="9"/>
        <color theme="1"/>
        <rFont val="Times New Roman"/>
        <family val="1"/>
      </rPr>
      <t>Kalimantan peat</t>
    </r>
    <r>
      <rPr>
        <sz val="9"/>
        <color theme="1"/>
        <rFont val="Times New Roman"/>
        <family val="1"/>
      </rPr>
      <t xml:space="preserve"> Stockwell et al. [2015] Fire 125</t>
    </r>
    <r>
      <rPr>
        <vertAlign val="superscript"/>
        <sz val="9"/>
        <color theme="1"/>
        <rFont val="Times New Roman"/>
        <family val="1"/>
      </rPr>
      <t>b</t>
    </r>
  </si>
  <si>
    <t>a-sample taken from undisturbed peat forest</t>
  </si>
  <si>
    <t>b-sample taken from previously logged/burned peat forest</t>
  </si>
  <si>
    <r>
      <t xml:space="preserve">Sumatran peat </t>
    </r>
    <r>
      <rPr>
        <sz val="9"/>
        <rFont val="Times New Roman"/>
        <family val="1"/>
      </rPr>
      <t>Christian et al. [2003]; Akagi et al. [2011]</t>
    </r>
  </si>
  <si>
    <t>Table S1. Site data for peat fire sampling. Blank cells indicate that information is not available or applicable.</t>
  </si>
  <si>
    <t>Weather (may not match sampling time)</t>
  </si>
  <si>
    <t>Site</t>
  </si>
  <si>
    <t>Plume</t>
  </si>
  <si>
    <t>Inclusions burning?</t>
  </si>
  <si>
    <t>surface fuels present?</t>
  </si>
  <si>
    <t>surface fuels</t>
  </si>
  <si>
    <t>Site notes</t>
  </si>
  <si>
    <t>No.</t>
  </si>
  <si>
    <t>letter</t>
  </si>
  <si>
    <t>16:22-16:30</t>
  </si>
  <si>
    <r>
      <t>2</t>
    </r>
    <r>
      <rPr>
        <vertAlign val="superscript"/>
        <sz val="12"/>
        <color theme="1"/>
        <rFont val="Cambria"/>
        <family val="1"/>
      </rPr>
      <t>o</t>
    </r>
    <r>
      <rPr>
        <sz val="12"/>
        <color theme="1"/>
        <rFont val="Cambria"/>
        <family val="1"/>
      </rPr>
      <t xml:space="preserve"> 26’ 46” S, 114</t>
    </r>
    <r>
      <rPr>
        <vertAlign val="superscript"/>
        <sz val="12"/>
        <color theme="1"/>
        <rFont val="Cambria"/>
        <family val="1"/>
      </rPr>
      <t>o</t>
    </r>
    <r>
      <rPr>
        <sz val="12"/>
        <color theme="1"/>
        <rFont val="Cambria"/>
        <family val="1"/>
      </rPr>
      <t xml:space="preserve"> 10’ 12” E</t>
    </r>
  </si>
  <si>
    <t>unknown</t>
  </si>
  <si>
    <t>consumed</t>
  </si>
  <si>
    <t>13:28-14:38</t>
  </si>
  <si>
    <t>light, variable, southerly</t>
  </si>
  <si>
    <t>Downward spreading in hemic peat - with wood fragments and buried logs/stumps nearby</t>
  </si>
  <si>
    <t>15:13-15:43</t>
  </si>
  <si>
    <t>burnt/charred remains</t>
  </si>
  <si>
    <t>Lateral spreading in compact hemic peat with wood fragments and fibrous fern root intrusions.</t>
  </si>
  <si>
    <t>15:47-15:58</t>
  </si>
  <si>
    <t>16:01-16:15</t>
  </si>
  <si>
    <t>10:33-11:31</t>
  </si>
  <si>
    <r>
      <t>2</t>
    </r>
    <r>
      <rPr>
        <vertAlign val="superscript"/>
        <sz val="12"/>
        <color theme="1"/>
        <rFont val="Cambria"/>
        <family val="1"/>
      </rPr>
      <t>o</t>
    </r>
    <r>
      <rPr>
        <sz val="12"/>
        <color theme="1"/>
        <rFont val="Cambria"/>
        <family val="1"/>
      </rPr>
      <t>26</t>
    </r>
    <r>
      <rPr>
        <vertAlign val="superscript"/>
        <sz val="12"/>
        <color theme="1"/>
        <rFont val="Cambria"/>
        <family val="1"/>
      </rPr>
      <t>’</t>
    </r>
    <r>
      <rPr>
        <sz val="12"/>
        <color theme="1"/>
        <rFont val="Cambria"/>
        <family val="1"/>
      </rPr>
      <t>28” S, 114</t>
    </r>
    <r>
      <rPr>
        <vertAlign val="superscript"/>
        <sz val="12"/>
        <color theme="1"/>
        <rFont val="Cambria"/>
        <family val="1"/>
      </rPr>
      <t>o</t>
    </r>
    <r>
      <rPr>
        <sz val="12"/>
        <color theme="1"/>
        <rFont val="Cambria"/>
        <family val="1"/>
      </rPr>
      <t>10</t>
    </r>
    <r>
      <rPr>
        <vertAlign val="superscript"/>
        <sz val="12"/>
        <color theme="1"/>
        <rFont val="Cambria"/>
        <family val="1"/>
      </rPr>
      <t>’</t>
    </r>
    <r>
      <rPr>
        <sz val="12"/>
        <color theme="1"/>
        <rFont val="Cambria"/>
        <family val="1"/>
      </rPr>
      <t>36</t>
    </r>
    <r>
      <rPr>
        <vertAlign val="superscript"/>
        <sz val="12"/>
        <color theme="1"/>
        <rFont val="Cambria"/>
        <family val="1"/>
      </rPr>
      <t>”</t>
    </r>
    <r>
      <rPr>
        <sz val="12"/>
        <color theme="1"/>
        <rFont val="Cambria"/>
        <family val="1"/>
      </rPr>
      <t xml:space="preserve"> E</t>
    </r>
  </si>
  <si>
    <t>high mass of light fuels</t>
  </si>
  <si>
    <t>Lateral spreading fibrous peat, burning at rootmat- hemic peat boundary</t>
  </si>
  <si>
    <t>13:19-14:20</t>
  </si>
  <si>
    <r>
      <t>2</t>
    </r>
    <r>
      <rPr>
        <vertAlign val="superscript"/>
        <sz val="12"/>
        <color theme="1"/>
        <rFont val="Cambria"/>
        <family val="1"/>
      </rPr>
      <t>o</t>
    </r>
    <r>
      <rPr>
        <sz val="12"/>
        <color theme="1"/>
        <rFont val="Cambria"/>
        <family val="1"/>
      </rPr>
      <t>26</t>
    </r>
    <r>
      <rPr>
        <vertAlign val="superscript"/>
        <sz val="12"/>
        <color theme="1"/>
        <rFont val="Cambria"/>
        <family val="1"/>
      </rPr>
      <t>’</t>
    </r>
    <r>
      <rPr>
        <sz val="12"/>
        <color theme="1"/>
        <rFont val="Cambria"/>
        <family val="1"/>
      </rPr>
      <t>28” S, 114</t>
    </r>
    <r>
      <rPr>
        <vertAlign val="superscript"/>
        <sz val="12"/>
        <color theme="1"/>
        <rFont val="Cambria"/>
        <family val="1"/>
      </rPr>
      <t>o</t>
    </r>
    <r>
      <rPr>
        <sz val="12"/>
        <color theme="1"/>
        <rFont val="Cambria"/>
        <family val="1"/>
      </rPr>
      <t>10</t>
    </r>
    <r>
      <rPr>
        <vertAlign val="superscript"/>
        <sz val="12"/>
        <color theme="1"/>
        <rFont val="Cambria"/>
        <family val="1"/>
      </rPr>
      <t>’</t>
    </r>
    <r>
      <rPr>
        <sz val="12"/>
        <color theme="1"/>
        <rFont val="Cambria"/>
        <family val="1"/>
      </rPr>
      <t>35</t>
    </r>
    <r>
      <rPr>
        <vertAlign val="superscript"/>
        <sz val="12"/>
        <color theme="1"/>
        <rFont val="Cambria"/>
        <family val="1"/>
      </rPr>
      <t>”</t>
    </r>
    <r>
      <rPr>
        <sz val="12"/>
        <color theme="1"/>
        <rFont val="Cambria"/>
        <family val="1"/>
      </rPr>
      <t xml:space="preserve"> E</t>
    </r>
  </si>
  <si>
    <t>Lateral spreading fibrous peat, burning at rootmat-hemic peat boundary</t>
  </si>
  <si>
    <t>14:46-15:05</t>
  </si>
  <si>
    <r>
      <t>2</t>
    </r>
    <r>
      <rPr>
        <vertAlign val="superscript"/>
        <sz val="12"/>
        <color theme="1"/>
        <rFont val="Cambria"/>
        <family val="1"/>
      </rPr>
      <t>o</t>
    </r>
    <r>
      <rPr>
        <sz val="12"/>
        <color theme="1"/>
        <rFont val="Cambria"/>
        <family val="1"/>
      </rPr>
      <t>26</t>
    </r>
    <r>
      <rPr>
        <vertAlign val="superscript"/>
        <sz val="12"/>
        <color theme="1"/>
        <rFont val="Cambria"/>
        <family val="1"/>
      </rPr>
      <t>’</t>
    </r>
    <r>
      <rPr>
        <sz val="12"/>
        <color theme="1"/>
        <rFont val="Cambria"/>
        <family val="1"/>
      </rPr>
      <t>27” S, 114</t>
    </r>
    <r>
      <rPr>
        <vertAlign val="superscript"/>
        <sz val="12"/>
        <color theme="1"/>
        <rFont val="Cambria"/>
        <family val="1"/>
      </rPr>
      <t>o</t>
    </r>
    <r>
      <rPr>
        <sz val="12"/>
        <color theme="1"/>
        <rFont val="Cambria"/>
        <family val="1"/>
      </rPr>
      <t>10</t>
    </r>
    <r>
      <rPr>
        <vertAlign val="superscript"/>
        <sz val="12"/>
        <color theme="1"/>
        <rFont val="Cambria"/>
        <family val="1"/>
      </rPr>
      <t>’</t>
    </r>
    <r>
      <rPr>
        <sz val="12"/>
        <color theme="1"/>
        <rFont val="Cambria"/>
        <family val="1"/>
      </rPr>
      <t>34</t>
    </r>
    <r>
      <rPr>
        <vertAlign val="superscript"/>
        <sz val="12"/>
        <color theme="1"/>
        <rFont val="Cambria"/>
        <family val="1"/>
      </rPr>
      <t>”</t>
    </r>
    <r>
      <rPr>
        <sz val="12"/>
        <color theme="1"/>
        <rFont val="Cambria"/>
        <family val="1"/>
      </rPr>
      <t xml:space="preserve"> E</t>
    </r>
  </si>
  <si>
    <t>15:06-15:31</t>
  </si>
  <si>
    <t>12:09-13:11</t>
  </si>
  <si>
    <r>
      <t>2</t>
    </r>
    <r>
      <rPr>
        <vertAlign val="superscript"/>
        <sz val="12"/>
        <color theme="1"/>
        <rFont val="Cambria"/>
        <family val="1"/>
      </rPr>
      <t>o</t>
    </r>
    <r>
      <rPr>
        <sz val="12"/>
        <color theme="1"/>
        <rFont val="Cambria"/>
        <family val="1"/>
      </rPr>
      <t xml:space="preserve"> 11</t>
    </r>
    <r>
      <rPr>
        <vertAlign val="superscript"/>
        <sz val="12"/>
        <color theme="1"/>
        <rFont val="Cambria"/>
        <family val="1"/>
      </rPr>
      <t>’</t>
    </r>
    <r>
      <rPr>
        <sz val="12"/>
        <color theme="1"/>
        <rFont val="Cambria"/>
        <family val="1"/>
      </rPr>
      <t>52” S,    113</t>
    </r>
    <r>
      <rPr>
        <vertAlign val="superscript"/>
        <sz val="12"/>
        <color theme="1"/>
        <rFont val="Cambria"/>
        <family val="1"/>
      </rPr>
      <t>o</t>
    </r>
    <r>
      <rPr>
        <sz val="12"/>
        <color theme="1"/>
        <rFont val="Cambria"/>
        <family val="1"/>
      </rPr>
      <t xml:space="preserve"> 50</t>
    </r>
    <r>
      <rPr>
        <vertAlign val="superscript"/>
        <sz val="12"/>
        <color theme="1"/>
        <rFont val="Cambria"/>
        <family val="1"/>
      </rPr>
      <t>’</t>
    </r>
    <r>
      <rPr>
        <sz val="12"/>
        <color theme="1"/>
        <rFont val="Cambria"/>
        <family val="1"/>
      </rPr>
      <t>40</t>
    </r>
    <r>
      <rPr>
        <vertAlign val="superscript"/>
        <sz val="12"/>
        <color theme="1"/>
        <rFont val="Cambria"/>
        <family val="1"/>
      </rPr>
      <t>”</t>
    </r>
    <r>
      <rPr>
        <sz val="12"/>
        <color theme="1"/>
        <rFont val="Cambria"/>
        <family val="1"/>
      </rPr>
      <t xml:space="preserve"> E</t>
    </r>
  </si>
  <si>
    <t>moderate mass of light fuels</t>
  </si>
  <si>
    <t>Lateral spreading in compact hemic peat with wood fragments and fibrous fern root intrusions. Top ~18 cm fibric</t>
  </si>
  <si>
    <t>13:13-14:14</t>
  </si>
  <si>
    <t>green, scorched, &amp; charred</t>
  </si>
  <si>
    <t>14:15-14:40</t>
  </si>
  <si>
    <t>15:09-15:36</t>
  </si>
  <si>
    <t>Lateral spreading in compact hemic peat with wood fragments and fibrous fern root intrusions. Top ~18 cm fibric. Undercut lense 30-60 cm deep.</t>
  </si>
  <si>
    <t>11:11-12:07</t>
  </si>
  <si>
    <r>
      <t>2</t>
    </r>
    <r>
      <rPr>
        <vertAlign val="superscript"/>
        <sz val="12"/>
        <color theme="1"/>
        <rFont val="Cambria"/>
        <family val="1"/>
      </rPr>
      <t>o</t>
    </r>
    <r>
      <rPr>
        <sz val="12"/>
        <color theme="1"/>
        <rFont val="Cambria"/>
        <family val="1"/>
      </rPr>
      <t xml:space="preserve"> 15’ 34” S, 113</t>
    </r>
    <r>
      <rPr>
        <vertAlign val="superscript"/>
        <sz val="12"/>
        <color theme="1"/>
        <rFont val="Cambria"/>
        <family val="1"/>
      </rPr>
      <t>o</t>
    </r>
    <r>
      <rPr>
        <sz val="12"/>
        <color theme="1"/>
        <rFont val="Cambria"/>
        <family val="1"/>
      </rPr>
      <t xml:space="preserve"> 52’ 44”E</t>
    </r>
  </si>
  <si>
    <t>NA</t>
  </si>
  <si>
    <t>light mass of light fuels</t>
  </si>
  <si>
    <t>light, variable, southeasterly</t>
  </si>
  <si>
    <t>Lateral spreading sapric-hemic peat with fern fine roots. Peat burning (tunnelling) under large stump deposited during canal building.</t>
  </si>
  <si>
    <t>12:08-12:32</t>
  </si>
  <si>
    <t>12:38-13:36</t>
  </si>
  <si>
    <t>14:53-15:21</t>
  </si>
  <si>
    <r>
      <t>2</t>
    </r>
    <r>
      <rPr>
        <vertAlign val="superscript"/>
        <sz val="12"/>
        <color theme="1"/>
        <rFont val="Cambria"/>
        <family val="1"/>
      </rPr>
      <t>o</t>
    </r>
    <r>
      <rPr>
        <sz val="12"/>
        <color theme="1"/>
        <rFont val="Cambria"/>
        <family val="1"/>
      </rPr>
      <t>26’38”S, 113</t>
    </r>
    <r>
      <rPr>
        <vertAlign val="superscript"/>
        <sz val="12"/>
        <color theme="1"/>
        <rFont val="Cambria"/>
        <family val="1"/>
      </rPr>
      <t>o</t>
    </r>
    <r>
      <rPr>
        <sz val="12"/>
        <color theme="1"/>
        <rFont val="Cambria"/>
        <family val="1"/>
      </rPr>
      <t>55’6”E</t>
    </r>
  </si>
  <si>
    <t>moderate mass of light fuels, some woody fuels from secondary forest</t>
  </si>
  <si>
    <t>light, variable, southwest</t>
  </si>
  <si>
    <t>9:50-10:53</t>
  </si>
  <si>
    <t>consumed, burning under burried log, unable to sample</t>
  </si>
  <si>
    <t>11:03-12:01</t>
  </si>
  <si>
    <t>very light fern stubble</t>
  </si>
  <si>
    <t>burning into unburned,dense, packed road peat</t>
  </si>
  <si>
    <t>13:01-14:03</t>
  </si>
  <si>
    <t>none</t>
  </si>
  <si>
    <t>light, variable, southerly ,gusty when hit by thundercell downdraft</t>
  </si>
  <si>
    <t>14:07-15:07</t>
  </si>
  <si>
    <t>10:04-10:23</t>
  </si>
  <si>
    <r>
      <t>2</t>
    </r>
    <r>
      <rPr>
        <vertAlign val="superscript"/>
        <sz val="12"/>
        <color theme="1"/>
        <rFont val="Cambria"/>
        <family val="1"/>
      </rPr>
      <t>o</t>
    </r>
    <r>
      <rPr>
        <sz val="12"/>
        <color theme="1"/>
        <rFont val="Cambria"/>
        <family val="1"/>
      </rPr>
      <t>26’25”S, 114</t>
    </r>
    <r>
      <rPr>
        <vertAlign val="superscript"/>
        <sz val="12"/>
        <color theme="1"/>
        <rFont val="Cambria"/>
        <family val="1"/>
      </rPr>
      <t>o</t>
    </r>
    <r>
      <rPr>
        <sz val="12"/>
        <color theme="1"/>
        <rFont val="Cambria"/>
        <family val="1"/>
      </rPr>
      <t xml:space="preserve">10’34”E </t>
    </r>
  </si>
  <si>
    <t>Lateral spreading in loose fibrous peat with fibrous fern root intrusions.</t>
  </si>
  <si>
    <t>10:25-11:30</t>
  </si>
  <si>
    <t>11:34-12:16</t>
  </si>
  <si>
    <t>11:02-11:57</t>
  </si>
  <si>
    <t>11:59-12:46</t>
  </si>
  <si>
    <t>"shallow peat"</t>
  </si>
  <si>
    <t>12:49-13:40</t>
  </si>
  <si>
    <t>13:42-14:32</t>
  </si>
  <si>
    <r>
      <t>1</t>
    </r>
    <r>
      <rPr>
        <vertAlign val="superscript"/>
        <sz val="12"/>
        <color theme="1"/>
        <rFont val="Cambria"/>
        <family val="1"/>
        <scheme val="major"/>
      </rPr>
      <t>o</t>
    </r>
    <r>
      <rPr>
        <sz val="12"/>
        <color theme="1"/>
        <rFont val="Cambria"/>
        <family val="1"/>
        <scheme val="major"/>
      </rPr>
      <t>56'2"S, 113</t>
    </r>
    <r>
      <rPr>
        <vertAlign val="superscript"/>
        <sz val="12"/>
        <color theme="1"/>
        <rFont val="Cambria"/>
        <family val="1"/>
        <scheme val="major"/>
      </rPr>
      <t>o</t>
    </r>
    <r>
      <rPr>
        <sz val="12"/>
        <color theme="1"/>
        <rFont val="Cambria"/>
        <family val="1"/>
        <scheme val="major"/>
      </rPr>
      <t>37'53"E</t>
    </r>
  </si>
  <si>
    <r>
      <rPr>
        <b/>
        <sz val="12"/>
        <color theme="1"/>
        <rFont val="Times New Roman"/>
        <family val="1"/>
      </rPr>
      <t>Fig S1</t>
    </r>
    <r>
      <rPr>
        <sz val="12"/>
        <color theme="1"/>
        <rFont val="Times New Roman"/>
        <family val="1"/>
      </rPr>
      <t>. Clockwise: a) profile of an undercut formed by a lateral spreading peat fire (3-Nov); b) landscape with multiple peat smoke sources. Note the residual green leaves on trees, an indication that a low intensity surface fire initiated the smoldering peat fire (2-Nov); c) measuring depth (48.2 cm) at the edge of a lateral spreading fire (3-Nov); d) downward spreading peat fire next to canal with hand tool for scale (1-Nov); e) sampling a lateral-spreading fire with the mobile FTIR and the filters, which are mounted in the gray box on end of sampling pole (1-Nov); f) slowly advancing smoldering front (3-Nov).</t>
    </r>
  </si>
  <si>
    <t>1594(61)</t>
  </si>
  <si>
    <t>255(39)</t>
  </si>
  <si>
    <t>7.4(2.3)</t>
  </si>
  <si>
    <r>
      <rPr>
        <b/>
        <sz val="9"/>
        <color theme="1"/>
        <rFont val="Times New Roman"/>
        <family val="1"/>
      </rPr>
      <t xml:space="preserve">Kalimantan peat </t>
    </r>
    <r>
      <rPr>
        <sz val="9"/>
        <color theme="1"/>
        <rFont val="Times New Roman"/>
        <family val="1"/>
      </rPr>
      <t>Huijnen et al. (2016)</t>
    </r>
  </si>
  <si>
    <t>0.862(0.024)</t>
  </si>
  <si>
    <r>
      <rPr>
        <b/>
        <sz val="9"/>
        <color theme="1"/>
        <rFont val="Times New Roman"/>
        <family val="1"/>
      </rPr>
      <t xml:space="preserve">Kalimantan peat </t>
    </r>
    <r>
      <rPr>
        <sz val="9"/>
        <color theme="1"/>
        <rFont val="Times New Roman"/>
        <family val="1"/>
      </rPr>
      <t>Hamada et al. (2013)</t>
    </r>
  </si>
  <si>
    <r>
      <rPr>
        <b/>
        <sz val="9"/>
        <color theme="1"/>
        <rFont val="Times New Roman"/>
        <family val="1"/>
      </rPr>
      <t xml:space="preserve">Table S2. </t>
    </r>
    <r>
      <rPr>
        <sz val="9"/>
        <color theme="1"/>
        <rFont val="Times New Roman"/>
        <family val="1"/>
      </rPr>
      <t>Emission factors (g/kg) for each plume measured in the field</t>
    </r>
  </si>
  <si>
    <r>
      <rPr>
        <b/>
        <sz val="9"/>
        <rFont val="Times New Roman"/>
        <family val="1"/>
      </rPr>
      <t>Table S3.</t>
    </r>
    <r>
      <rPr>
        <sz val="9"/>
        <rFont val="Times New Roman"/>
        <family val="1"/>
      </rPr>
      <t xml:space="preserve"> Comparison of Emission Factors (g/kg) and MCE From Selected Studies of Peat Combustion.</t>
    </r>
  </si>
  <si>
    <t>deg, min, sec</t>
  </si>
  <si>
    <t>DD-mon</t>
  </si>
  <si>
    <t>Date (2015)</t>
  </si>
  <si>
    <t>Approx time range</t>
  </si>
  <si>
    <t>Location</t>
  </si>
  <si>
    <t>Peat types</t>
  </si>
  <si>
    <t>depth of burn  (approx site avg)</t>
  </si>
  <si>
    <t>Hemic</t>
  </si>
  <si>
    <t>Hemic  &amp; Fibric</t>
  </si>
  <si>
    <t>Fibric &amp; Hemic</t>
  </si>
  <si>
    <t>Hemic &amp; Fibric</t>
  </si>
  <si>
    <t>Hemic &amp; Sapric</t>
  </si>
  <si>
    <t>wood fragments</t>
  </si>
  <si>
    <t>fibrous roots &amp; wood fragments</t>
  </si>
  <si>
    <t>fibrous roots &amp; rotten wood fragments</t>
  </si>
  <si>
    <t>fibrous roots &amp; rotten  wood fragments. Burnout exposed logging slash</t>
  </si>
  <si>
    <t>fibrous roots $ rotten  wood fragments</t>
  </si>
  <si>
    <t>fibrous roots&amp;rotten wood fragments</t>
  </si>
  <si>
    <t>fibrous roots &amp; rotten wood fragments, burning under log</t>
  </si>
  <si>
    <t>hemic with rotten wood fragments, general peat in area, burning under burried log</t>
  </si>
  <si>
    <t>fibrous roots</t>
  </si>
  <si>
    <t>roots</t>
  </si>
  <si>
    <t>ferns</t>
  </si>
  <si>
    <t>ferns &amp; grasses</t>
  </si>
  <si>
    <t>ferns, foliage from secondary forest trees and shrubs</t>
  </si>
  <si>
    <r>
      <rPr>
        <b/>
        <sz val="8"/>
        <color theme="1"/>
        <rFont val="Times New Roman"/>
        <family val="1"/>
      </rPr>
      <t>Kalimantan</t>
    </r>
    <r>
      <rPr>
        <sz val="8"/>
        <color theme="1"/>
        <rFont val="Times New Roman"/>
        <family val="1"/>
      </rPr>
      <t xml:space="preserve"> lab avg/mean (this study)</t>
    </r>
  </si>
  <si>
    <t>Location&gt;</t>
  </si>
  <si>
    <r>
      <t>Furfural (C</t>
    </r>
    <r>
      <rPr>
        <vertAlign val="subscript"/>
        <sz val="9"/>
        <color theme="3"/>
        <rFont val="Times New Roman"/>
        <family val="1"/>
      </rPr>
      <t>5</t>
    </r>
    <r>
      <rPr>
        <sz val="9"/>
        <color theme="3"/>
        <rFont val="Times New Roman"/>
        <family val="1"/>
      </rPr>
      <t>H</t>
    </r>
    <r>
      <rPr>
        <vertAlign val="subscript"/>
        <sz val="9"/>
        <color theme="3"/>
        <rFont val="Times New Roman"/>
        <family val="1"/>
      </rPr>
      <t>4</t>
    </r>
    <r>
      <rPr>
        <sz val="9"/>
        <color theme="3"/>
        <rFont val="Times New Roman"/>
        <family val="1"/>
      </rPr>
      <t>O</t>
    </r>
    <r>
      <rPr>
        <vertAlign val="subscript"/>
        <sz val="9"/>
        <color theme="3"/>
        <rFont val="Times New Roman"/>
        <family val="1"/>
      </rPr>
      <t>2</t>
    </r>
    <r>
      <rPr>
        <sz val="9"/>
        <color theme="3"/>
        <rFont val="Times New Roman"/>
        <family val="1"/>
      </rPr>
      <t>)</t>
    </r>
  </si>
  <si>
    <r>
      <t>Butanone (C</t>
    </r>
    <r>
      <rPr>
        <vertAlign val="subscript"/>
        <sz val="9"/>
        <color theme="3"/>
        <rFont val="Times New Roman"/>
        <family val="1"/>
      </rPr>
      <t>4</t>
    </r>
    <r>
      <rPr>
        <sz val="9"/>
        <color theme="3"/>
        <rFont val="Times New Roman"/>
        <family val="1"/>
      </rPr>
      <t>H</t>
    </r>
    <r>
      <rPr>
        <vertAlign val="subscript"/>
        <sz val="9"/>
        <color theme="3"/>
        <rFont val="Times New Roman"/>
        <family val="1"/>
      </rPr>
      <t>8</t>
    </r>
    <r>
      <rPr>
        <sz val="9"/>
        <color theme="3"/>
        <rFont val="Times New Roman"/>
        <family val="1"/>
      </rPr>
      <t>O)</t>
    </r>
  </si>
  <si>
    <r>
      <t>Methyl vinyl ketone (C</t>
    </r>
    <r>
      <rPr>
        <vertAlign val="subscript"/>
        <sz val="9"/>
        <color theme="3"/>
        <rFont val="Times New Roman"/>
        <family val="1"/>
      </rPr>
      <t>4</t>
    </r>
    <r>
      <rPr>
        <sz val="9"/>
        <color theme="3"/>
        <rFont val="Times New Roman"/>
        <family val="1"/>
      </rPr>
      <t>H</t>
    </r>
    <r>
      <rPr>
        <vertAlign val="subscript"/>
        <sz val="9"/>
        <color theme="3"/>
        <rFont val="Times New Roman"/>
        <family val="1"/>
      </rPr>
      <t>6</t>
    </r>
    <r>
      <rPr>
        <sz val="9"/>
        <color theme="3"/>
        <rFont val="Times New Roman"/>
        <family val="1"/>
      </rPr>
      <t>O)</t>
    </r>
  </si>
  <si>
    <r>
      <t>alpha-Pinene (C</t>
    </r>
    <r>
      <rPr>
        <vertAlign val="subscript"/>
        <sz val="9"/>
        <color theme="3"/>
        <rFont val="Times New Roman"/>
        <family val="1"/>
      </rPr>
      <t>10</t>
    </r>
    <r>
      <rPr>
        <sz val="9"/>
        <color theme="3"/>
        <rFont val="Times New Roman"/>
        <family val="1"/>
      </rPr>
      <t>H</t>
    </r>
    <r>
      <rPr>
        <vertAlign val="subscript"/>
        <sz val="9"/>
        <color theme="3"/>
        <rFont val="Times New Roman"/>
        <family val="1"/>
      </rPr>
      <t>16</t>
    </r>
    <r>
      <rPr>
        <sz val="9"/>
        <color theme="3"/>
        <rFont val="Times New Roman"/>
        <family val="1"/>
      </rPr>
      <t>)</t>
    </r>
  </si>
  <si>
    <r>
      <t>2-Methylfuran (C</t>
    </r>
    <r>
      <rPr>
        <vertAlign val="subscript"/>
        <sz val="9"/>
        <color theme="3"/>
        <rFont val="Times New Roman"/>
        <family val="1"/>
      </rPr>
      <t>5</t>
    </r>
    <r>
      <rPr>
        <sz val="9"/>
        <color theme="3"/>
        <rFont val="Times New Roman"/>
        <family val="1"/>
      </rPr>
      <t>H</t>
    </r>
    <r>
      <rPr>
        <vertAlign val="subscript"/>
        <sz val="9"/>
        <color theme="3"/>
        <rFont val="Times New Roman"/>
        <family val="1"/>
      </rPr>
      <t>6</t>
    </r>
    <r>
      <rPr>
        <sz val="9"/>
        <color theme="3"/>
        <rFont val="Times New Roman"/>
        <family val="1"/>
      </rPr>
      <t>O)</t>
    </r>
  </si>
  <si>
    <r>
      <t>1-Butene (C</t>
    </r>
    <r>
      <rPr>
        <vertAlign val="subscript"/>
        <sz val="9"/>
        <color theme="3"/>
        <rFont val="Times New Roman"/>
        <family val="1"/>
      </rPr>
      <t>4</t>
    </r>
    <r>
      <rPr>
        <sz val="9"/>
        <color theme="3"/>
        <rFont val="Times New Roman"/>
        <family val="1"/>
      </rPr>
      <t>H</t>
    </r>
    <r>
      <rPr>
        <vertAlign val="subscript"/>
        <sz val="9"/>
        <color theme="3"/>
        <rFont val="Times New Roman"/>
        <family val="1"/>
      </rPr>
      <t>8</t>
    </r>
    <r>
      <rPr>
        <sz val="9"/>
        <color theme="3"/>
        <rFont val="Times New Roman"/>
        <family val="1"/>
      </rPr>
      <t>)</t>
    </r>
  </si>
  <si>
    <r>
      <t>1,3-Butadiyne (C</t>
    </r>
    <r>
      <rPr>
        <vertAlign val="subscript"/>
        <sz val="9"/>
        <rFont val="Times New Roman"/>
        <family val="1"/>
      </rPr>
      <t>4</t>
    </r>
    <r>
      <rPr>
        <sz val="9"/>
        <rFont val="Times New Roman"/>
        <family val="1"/>
      </rPr>
      <t>H</t>
    </r>
    <r>
      <rPr>
        <vertAlign val="subscript"/>
        <sz val="9"/>
        <rFont val="Times New Roman"/>
        <family val="1"/>
      </rPr>
      <t>2</t>
    </r>
    <r>
      <rPr>
        <sz val="9"/>
        <rFont val="Times New Roman"/>
        <family val="1"/>
      </rPr>
      <t>)</t>
    </r>
  </si>
  <si>
    <r>
      <t>1,3-Cyclopentadiene (C</t>
    </r>
    <r>
      <rPr>
        <vertAlign val="subscript"/>
        <sz val="9"/>
        <color theme="3"/>
        <rFont val="Times New Roman"/>
        <family val="1"/>
      </rPr>
      <t>5</t>
    </r>
    <r>
      <rPr>
        <sz val="9"/>
        <color theme="3"/>
        <rFont val="Times New Roman"/>
        <family val="1"/>
      </rPr>
      <t>H</t>
    </r>
    <r>
      <rPr>
        <vertAlign val="subscript"/>
        <sz val="9"/>
        <color theme="3"/>
        <rFont val="Times New Roman"/>
        <family val="1"/>
      </rPr>
      <t>6</t>
    </r>
    <r>
      <rPr>
        <sz val="9"/>
        <color theme="3"/>
        <rFont val="Times New Roman"/>
        <family val="1"/>
      </rPr>
      <t>)</t>
    </r>
  </si>
  <si>
    <r>
      <t>Acetone (C</t>
    </r>
    <r>
      <rPr>
        <vertAlign val="subscript"/>
        <sz val="9"/>
        <rFont val="Times New Roman"/>
        <family val="1"/>
      </rPr>
      <t>3</t>
    </r>
    <r>
      <rPr>
        <sz val="9"/>
        <rFont val="Times New Roman"/>
        <family val="1"/>
      </rPr>
      <t>H</t>
    </r>
    <r>
      <rPr>
        <vertAlign val="subscript"/>
        <sz val="9"/>
        <rFont val="Times New Roman"/>
        <family val="1"/>
      </rPr>
      <t>6</t>
    </r>
    <r>
      <rPr>
        <sz val="9"/>
        <rFont val="Times New Roman"/>
        <family val="1"/>
      </rPr>
      <t>O)</t>
    </r>
  </si>
  <si>
    <r>
      <t>Isoprene (C</t>
    </r>
    <r>
      <rPr>
        <vertAlign val="subscript"/>
        <sz val="9"/>
        <color theme="3"/>
        <rFont val="Times New Roman"/>
        <family val="1"/>
      </rPr>
      <t>5</t>
    </r>
    <r>
      <rPr>
        <sz val="9"/>
        <color theme="3"/>
        <rFont val="Times New Roman"/>
        <family val="1"/>
      </rPr>
      <t>H</t>
    </r>
    <r>
      <rPr>
        <vertAlign val="subscript"/>
        <sz val="9"/>
        <color theme="3"/>
        <rFont val="Times New Roman"/>
        <family val="1"/>
      </rPr>
      <t>8</t>
    </r>
    <r>
      <rPr>
        <sz val="9"/>
        <color theme="3"/>
        <rFont val="Times New Roman"/>
        <family val="1"/>
      </rPr>
      <t>)</t>
    </r>
    <r>
      <rPr>
        <vertAlign val="superscript"/>
        <sz val="9"/>
        <color theme="3"/>
        <rFont val="Times New Roman"/>
        <family val="1"/>
      </rPr>
      <t>c</t>
    </r>
  </si>
  <si>
    <t>c-Compounds in blue could have large impact of isomers, ratios in red fail factor-of-two test (see text), shaded ratios fail without isomer impact.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</si>
</sst>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00"/>
    <numFmt numFmtId="165" formatCode="0.0000"/>
    <numFmt numFmtId="166" formatCode="0.0"/>
    <numFmt numFmtId="167" formatCode="[$-409]d\-mmm;@"/>
  </numFmts>
  <fonts count="29" x14ac:knownFonts="1">
    <font>
      <sz val="11"/>
      <color theme="1"/>
      <name val="Calibri"/>
      <family val="2"/>
      <scheme val="minor"/>
    </font>
    <font>
      <b/>
      <sz val="9"/>
      <color theme="1"/>
      <name val="Times New Roman"/>
      <family val="1"/>
    </font>
    <font>
      <b/>
      <sz val="9"/>
      <name val="Times New Roman"/>
      <family val="1"/>
    </font>
    <font>
      <b/>
      <sz val="9"/>
      <color theme="1"/>
      <name val="Calibri"/>
      <family val="2"/>
      <scheme val="minor"/>
    </font>
    <font>
      <sz val="9"/>
      <color theme="1"/>
      <name val="Times New Roman"/>
      <family val="1"/>
    </font>
    <font>
      <sz val="8"/>
      <color theme="1"/>
      <name val="Times New Roman"/>
      <family val="1"/>
    </font>
    <font>
      <sz val="8"/>
      <name val="Times New Roman"/>
      <family val="1"/>
    </font>
    <font>
      <sz val="8"/>
      <color rgb="FF000000"/>
      <name val="Times New Roman"/>
      <family val="1"/>
    </font>
    <font>
      <sz val="10"/>
      <color theme="1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</font>
    <font>
      <b/>
      <vertAlign val="subscript"/>
      <sz val="9"/>
      <name val="Times New Roman"/>
      <family val="1"/>
    </font>
    <font>
      <b/>
      <vertAlign val="subscript"/>
      <sz val="9"/>
      <color theme="1"/>
      <name val="Times New Roman"/>
      <family val="1"/>
    </font>
    <font>
      <sz val="9"/>
      <name val="Times New Roman"/>
      <family val="1"/>
    </font>
    <font>
      <vertAlign val="subscript"/>
      <sz val="9"/>
      <name val="Times New Roman"/>
      <family val="1"/>
    </font>
    <font>
      <vertAlign val="subscript"/>
      <sz val="9"/>
      <color theme="1"/>
      <name val="Times New Roman"/>
      <family val="1"/>
    </font>
    <font>
      <vertAlign val="superscript"/>
      <sz val="9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color theme="1"/>
      <name val="Calibri"/>
      <family val="2"/>
      <scheme val="minor"/>
    </font>
    <font>
      <sz val="12"/>
      <color theme="1"/>
      <name val="Cambria"/>
      <family val="1"/>
    </font>
    <font>
      <vertAlign val="superscript"/>
      <sz val="12"/>
      <color theme="1"/>
      <name val="Cambria"/>
      <family val="1"/>
    </font>
    <font>
      <sz val="12"/>
      <color theme="1"/>
      <name val="Cambria"/>
      <family val="1"/>
      <scheme val="major"/>
    </font>
    <font>
      <vertAlign val="superscript"/>
      <sz val="12"/>
      <color theme="1"/>
      <name val="Cambria"/>
      <family val="1"/>
      <scheme val="major"/>
    </font>
    <font>
      <sz val="8"/>
      <color rgb="FFFF0000"/>
      <name val="Times New Roman"/>
      <family val="1"/>
    </font>
    <font>
      <sz val="9"/>
      <color theme="3"/>
      <name val="Times New Roman"/>
      <family val="1"/>
    </font>
    <font>
      <vertAlign val="subscript"/>
      <sz val="9"/>
      <color theme="3"/>
      <name val="Times New Roman"/>
      <family val="1"/>
    </font>
    <font>
      <vertAlign val="superscript"/>
      <sz val="9"/>
      <color theme="3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9" fillId="0" borderId="0"/>
  </cellStyleXfs>
  <cellXfs count="118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0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164" fontId="5" fillId="0" borderId="0" xfId="0" applyNumberFormat="1" applyFont="1" applyAlignment="1">
      <alignment horizontal="center"/>
    </xf>
    <xf numFmtId="2" fontId="5" fillId="0" borderId="0" xfId="0" applyNumberFormat="1" applyFont="1" applyAlignment="1">
      <alignment horizontal="center"/>
    </xf>
    <xf numFmtId="166" fontId="5" fillId="0" borderId="0" xfId="0" applyNumberFormat="1" applyFont="1" applyAlignment="1">
      <alignment horizontal="center"/>
    </xf>
    <xf numFmtId="1" fontId="5" fillId="0" borderId="0" xfId="0" applyNumberFormat="1" applyFont="1" applyAlignment="1">
      <alignment horizontal="center"/>
    </xf>
    <xf numFmtId="164" fontId="6" fillId="0" borderId="0" xfId="0" applyNumberFormat="1" applyFont="1" applyAlignment="1">
      <alignment horizontal="center"/>
    </xf>
    <xf numFmtId="164" fontId="5" fillId="0" borderId="0" xfId="0" applyNumberFormat="1" applyFont="1" applyBorder="1" applyAlignment="1">
      <alignment horizontal="center"/>
    </xf>
    <xf numFmtId="2" fontId="6" fillId="0" borderId="0" xfId="0" applyNumberFormat="1" applyFont="1" applyAlignment="1">
      <alignment horizontal="center"/>
    </xf>
    <xf numFmtId="2" fontId="5" fillId="0" borderId="0" xfId="0" applyNumberFormat="1" applyFont="1" applyBorder="1" applyAlignment="1">
      <alignment horizontal="center"/>
    </xf>
    <xf numFmtId="164" fontId="5" fillId="0" borderId="0" xfId="0" applyNumberFormat="1" applyFont="1" applyFill="1" applyBorder="1" applyAlignment="1">
      <alignment horizontal="center"/>
    </xf>
    <xf numFmtId="11" fontId="5" fillId="0" borderId="0" xfId="0" applyNumberFormat="1" applyFont="1" applyBorder="1" applyAlignment="1">
      <alignment horizontal="center"/>
    </xf>
    <xf numFmtId="11" fontId="5" fillId="0" borderId="0" xfId="0" applyNumberFormat="1" applyFont="1" applyFill="1" applyBorder="1" applyAlignment="1">
      <alignment horizontal="center"/>
    </xf>
    <xf numFmtId="11" fontId="6" fillId="0" borderId="0" xfId="0" applyNumberFormat="1" applyFont="1" applyAlignment="1">
      <alignment horizontal="center"/>
    </xf>
    <xf numFmtId="11" fontId="7" fillId="0" borderId="0" xfId="0" applyNumberFormat="1" applyFont="1" applyAlignment="1">
      <alignment horizontal="center"/>
    </xf>
    <xf numFmtId="11" fontId="5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2" fontId="5" fillId="0" borderId="0" xfId="0" applyNumberFormat="1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16" fontId="1" fillId="0" borderId="1" xfId="0" applyNumberFormat="1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1" fillId="0" borderId="2" xfId="0" applyFont="1" applyBorder="1"/>
    <xf numFmtId="0" fontId="1" fillId="0" borderId="1" xfId="0" applyFont="1" applyBorder="1"/>
    <xf numFmtId="165" fontId="2" fillId="0" borderId="0" xfId="0" applyNumberFormat="1" applyFont="1" applyFill="1" applyAlignment="1" applyProtection="1">
      <alignment horizontal="left" vertical="center"/>
      <protection locked="0" hidden="1"/>
    </xf>
    <xf numFmtId="165" fontId="2" fillId="0" borderId="0" xfId="0" applyNumberFormat="1" applyFont="1" applyFill="1" applyBorder="1" applyAlignment="1" applyProtection="1">
      <alignment horizontal="left" vertical="center"/>
      <protection locked="0" hidden="1"/>
    </xf>
    <xf numFmtId="165" fontId="2" fillId="0" borderId="1" xfId="0" applyNumberFormat="1" applyFont="1" applyFill="1" applyBorder="1" applyAlignment="1" applyProtection="1">
      <alignment horizontal="left" vertical="center"/>
      <protection locked="0" hidden="1"/>
    </xf>
    <xf numFmtId="11" fontId="5" fillId="0" borderId="1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0" fontId="4" fillId="0" borderId="0" xfId="0" applyFont="1" applyFill="1"/>
    <xf numFmtId="0" fontId="5" fillId="0" borderId="1" xfId="0" applyFont="1" applyBorder="1" applyAlignment="1">
      <alignment horizontal="center"/>
    </xf>
    <xf numFmtId="0" fontId="1" fillId="0" borderId="3" xfId="0" applyFont="1" applyBorder="1"/>
    <xf numFmtId="164" fontId="0" fillId="0" borderId="0" xfId="0" applyNumberFormat="1"/>
    <xf numFmtId="0" fontId="5" fillId="0" borderId="0" xfId="0" applyFont="1"/>
    <xf numFmtId="11" fontId="0" fillId="0" borderId="0" xfId="0" applyNumberFormat="1"/>
    <xf numFmtId="165" fontId="14" fillId="0" borderId="0" xfId="0" applyNumberFormat="1" applyFont="1" applyFill="1" applyAlignment="1" applyProtection="1">
      <alignment horizontal="left" vertical="center"/>
      <protection locked="0" hidden="1"/>
    </xf>
    <xf numFmtId="165" fontId="14" fillId="0" borderId="0" xfId="0" applyNumberFormat="1" applyFont="1" applyFill="1" applyBorder="1" applyAlignment="1" applyProtection="1">
      <alignment horizontal="left" vertical="center"/>
      <protection locked="0" hidden="1"/>
    </xf>
    <xf numFmtId="0" fontId="1" fillId="0" borderId="3" xfId="0" applyFont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14" fillId="0" borderId="0" xfId="0" applyFont="1"/>
    <xf numFmtId="0" fontId="18" fillId="0" borderId="0" xfId="0" applyFont="1" applyAlignment="1">
      <alignment horizontal="center" vertical="top"/>
    </xf>
    <xf numFmtId="0" fontId="0" fillId="0" borderId="0" xfId="0" applyAlignment="1">
      <alignment horizontal="left" vertical="center" wrapText="1"/>
    </xf>
    <xf numFmtId="0" fontId="20" fillId="0" borderId="0" xfId="0" applyFont="1" applyAlignment="1">
      <alignment horizontal="left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 wrapText="1" shrinkToFit="1"/>
    </xf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 wrapText="1"/>
    </xf>
    <xf numFmtId="0" fontId="10" fillId="0" borderId="0" xfId="0" applyFont="1" applyAlignment="1">
      <alignment horizontal="left"/>
    </xf>
    <xf numFmtId="14" fontId="10" fillId="0" borderId="0" xfId="0" applyNumberFormat="1" applyFont="1" applyAlignment="1">
      <alignment horizontal="center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 shrinkToFi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10" fillId="0" borderId="0" xfId="0" applyFont="1"/>
    <xf numFmtId="0" fontId="10" fillId="0" borderId="4" xfId="0" applyFont="1" applyBorder="1" applyAlignment="1">
      <alignment horizontal="center"/>
    </xf>
    <xf numFmtId="14" fontId="10" fillId="0" borderId="4" xfId="0" applyNumberFormat="1" applyFont="1" applyBorder="1" applyAlignment="1">
      <alignment horizontal="center" vertical="center"/>
    </xf>
    <xf numFmtId="0" fontId="10" fillId="0" borderId="4" xfId="0" applyFont="1" applyBorder="1" applyAlignment="1">
      <alignment horizontal="center" wrapText="1" shrinkToFit="1"/>
    </xf>
    <xf numFmtId="0" fontId="10" fillId="0" borderId="4" xfId="0" applyFont="1" applyBorder="1" applyAlignment="1">
      <alignment horizontal="center" wrapText="1"/>
    </xf>
    <xf numFmtId="0" fontId="10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7" fontId="0" fillId="0" borderId="0" xfId="0" quotePrefix="1" applyNumberFormat="1" applyAlignment="1">
      <alignment horizontal="center" vertical="center"/>
    </xf>
    <xf numFmtId="20" fontId="0" fillId="0" borderId="0" xfId="0" applyNumberFormat="1" applyAlignment="1">
      <alignment horizontal="center" vertical="center"/>
    </xf>
    <xf numFmtId="0" fontId="21" fillId="0" borderId="0" xfId="0" applyFont="1" applyAlignment="1">
      <alignment horizontal="center" vertical="center" wrapText="1" shrinkToFit="1"/>
    </xf>
    <xf numFmtId="0" fontId="0" fillId="0" borderId="0" xfId="0" applyAlignment="1">
      <alignment horizontal="center" vertical="center" wrapText="1"/>
    </xf>
    <xf numFmtId="167" fontId="0" fillId="0" borderId="0" xfId="0" applyNumberFormat="1" applyAlignment="1">
      <alignment horizontal="center" vertical="center"/>
    </xf>
    <xf numFmtId="0" fontId="21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67" fontId="0" fillId="0" borderId="1" xfId="0" applyNumberFormat="1" applyBorder="1" applyAlignment="1">
      <alignment horizontal="center" vertical="center"/>
    </xf>
    <xf numFmtId="20" fontId="0" fillId="0" borderId="1" xfId="0" applyNumberForma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20" fontId="0" fillId="0" borderId="0" xfId="0" applyNumberFormat="1" applyAlignment="1">
      <alignment vertical="center"/>
    </xf>
    <xf numFmtId="20" fontId="0" fillId="0" borderId="1" xfId="0" applyNumberFormat="1" applyBorder="1" applyAlignment="1">
      <alignment vertical="center"/>
    </xf>
    <xf numFmtId="0" fontId="0" fillId="0" borderId="3" xfId="0" applyBorder="1" applyAlignment="1">
      <alignment horizontal="center" vertical="center"/>
    </xf>
    <xf numFmtId="167" fontId="0" fillId="0" borderId="3" xfId="0" applyNumberFormat="1" applyBorder="1" applyAlignment="1">
      <alignment horizontal="center" vertical="center"/>
    </xf>
    <xf numFmtId="20" fontId="0" fillId="0" borderId="3" xfId="0" applyNumberFormat="1" applyBorder="1" applyAlignment="1">
      <alignment vertical="center"/>
    </xf>
    <xf numFmtId="0" fontId="21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21" fillId="0" borderId="1" xfId="0" applyFont="1" applyBorder="1" applyAlignment="1">
      <alignment horizontal="center" vertical="center" wrapText="1" shrinkToFit="1"/>
    </xf>
    <xf numFmtId="20" fontId="0" fillId="0" borderId="0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20" fontId="0" fillId="0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left" wrapText="1"/>
    </xf>
    <xf numFmtId="0" fontId="23" fillId="0" borderId="0" xfId="0" applyFont="1" applyAlignment="1">
      <alignment horizontal="center" wrapText="1" shrinkToFit="1"/>
    </xf>
    <xf numFmtId="0" fontId="23" fillId="0" borderId="1" xfId="0" applyFont="1" applyBorder="1" applyAlignment="1">
      <alignment horizontal="center" wrapText="1" shrinkToFit="1"/>
    </xf>
    <xf numFmtId="0" fontId="5" fillId="0" borderId="1" xfId="0" applyFont="1" applyBorder="1"/>
    <xf numFmtId="0" fontId="5" fillId="0" borderId="3" xfId="0" applyFont="1" applyBorder="1" applyAlignment="1">
      <alignment horizontal="center" vertical="center" wrapText="1"/>
    </xf>
    <xf numFmtId="2" fontId="5" fillId="0" borderId="0" xfId="0" applyNumberFormat="1" applyFont="1" applyAlignment="1">
      <alignment horizontal="center" vertical="center"/>
    </xf>
    <xf numFmtId="2" fontId="25" fillId="0" borderId="0" xfId="0" applyNumberFormat="1" applyFont="1" applyAlignment="1">
      <alignment horizontal="center" vertical="center"/>
    </xf>
    <xf numFmtId="2" fontId="25" fillId="0" borderId="1" xfId="0" applyNumberFormat="1" applyFont="1" applyBorder="1" applyAlignment="1">
      <alignment horizontal="center" vertical="center"/>
    </xf>
    <xf numFmtId="165" fontId="26" fillId="0" borderId="0" xfId="0" applyNumberFormat="1" applyFont="1" applyFill="1" applyBorder="1" applyAlignment="1" applyProtection="1">
      <alignment horizontal="left" vertical="center"/>
      <protection locked="0" hidden="1"/>
    </xf>
    <xf numFmtId="165" fontId="26" fillId="0" borderId="1" xfId="0" applyNumberFormat="1" applyFont="1" applyFill="1" applyBorder="1" applyAlignment="1" applyProtection="1">
      <alignment horizontal="left" vertical="center"/>
      <protection locked="0" hidden="1"/>
    </xf>
    <xf numFmtId="2" fontId="25" fillId="2" borderId="0" xfId="0" applyNumberFormat="1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8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561975</xdr:colOff>
      <xdr:row>27</xdr:row>
      <xdr:rowOff>66675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705975" cy="52101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15</xdr:col>
      <xdr:colOff>520700</xdr:colOff>
      <xdr:row>38</xdr:row>
      <xdr:rowOff>9524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664700" cy="72485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9"/>
  <sheetViews>
    <sheetView zoomScaleNormal="100" zoomScalePageLayoutView="150" workbookViewId="0">
      <pane ySplit="4" topLeftCell="A28" activePane="bottomLeft" state="frozen"/>
      <selection pane="bottomLeft" activeCell="I34" sqref="I34"/>
    </sheetView>
  </sheetViews>
  <sheetFormatPr defaultColWidth="8.85546875" defaultRowHeight="15" x14ac:dyDescent="0.25"/>
  <cols>
    <col min="1" max="2" width="8.85546875" style="24"/>
    <col min="3" max="3" width="10.7109375" style="55" customWidth="1"/>
    <col min="4" max="4" width="11.85546875" customWidth="1"/>
    <col min="5" max="5" width="17.7109375" style="56" customWidth="1"/>
    <col min="6" max="6" width="13.85546875" style="24" customWidth="1"/>
    <col min="7" max="7" width="17.5703125" style="57" customWidth="1"/>
    <col min="8" max="8" width="15" style="24" customWidth="1"/>
    <col min="9" max="9" width="22.7109375" style="58" customWidth="1"/>
    <col min="10" max="10" width="14.5703125" style="57" customWidth="1"/>
    <col min="11" max="11" width="17" style="57" customWidth="1"/>
    <col min="12" max="12" width="12.28515625" style="24" customWidth="1"/>
    <col min="13" max="13" width="8.85546875" style="24"/>
    <col min="14" max="14" width="16" style="57" customWidth="1"/>
    <col min="15" max="15" width="35.42578125" style="57" customWidth="1"/>
  </cols>
  <sheetData>
    <row r="1" spans="1:15" ht="18.75" x14ac:dyDescent="0.3">
      <c r="A1" s="54" t="s">
        <v>205</v>
      </c>
    </row>
    <row r="2" spans="1:15" x14ac:dyDescent="0.25">
      <c r="G2" s="59"/>
      <c r="L2" s="60" t="s">
        <v>206</v>
      </c>
    </row>
    <row r="3" spans="1:15" s="67" customFormat="1" ht="45" x14ac:dyDescent="0.25">
      <c r="A3" s="27" t="s">
        <v>207</v>
      </c>
      <c r="B3" s="27" t="s">
        <v>208</v>
      </c>
      <c r="C3" s="61" t="s">
        <v>289</v>
      </c>
      <c r="D3" s="62" t="s">
        <v>290</v>
      </c>
      <c r="E3" s="63" t="s">
        <v>291</v>
      </c>
      <c r="F3" s="27" t="s">
        <v>292</v>
      </c>
      <c r="G3" s="62" t="s">
        <v>209</v>
      </c>
      <c r="H3" s="62" t="s">
        <v>293</v>
      </c>
      <c r="I3" s="64" t="s">
        <v>210</v>
      </c>
      <c r="J3" s="64" t="s">
        <v>211</v>
      </c>
      <c r="K3" s="65" t="s">
        <v>211</v>
      </c>
      <c r="L3" s="27" t="s">
        <v>174</v>
      </c>
      <c r="M3" s="27" t="s">
        <v>175</v>
      </c>
      <c r="N3" s="62" t="s">
        <v>176</v>
      </c>
      <c r="O3" s="66" t="s">
        <v>212</v>
      </c>
    </row>
    <row r="4" spans="1:15" s="67" customFormat="1" ht="18" customHeight="1" thickBot="1" x14ac:dyDescent="0.3">
      <c r="A4" s="68" t="s">
        <v>213</v>
      </c>
      <c r="B4" s="68" t="s">
        <v>214</v>
      </c>
      <c r="C4" s="69" t="s">
        <v>288</v>
      </c>
      <c r="D4" s="68" t="s">
        <v>177</v>
      </c>
      <c r="E4" s="70" t="s">
        <v>287</v>
      </c>
      <c r="F4" s="68"/>
      <c r="G4" s="71"/>
      <c r="H4" s="68" t="s">
        <v>178</v>
      </c>
      <c r="I4" s="71"/>
      <c r="J4" s="72" t="s">
        <v>172</v>
      </c>
      <c r="K4" s="72" t="s">
        <v>173</v>
      </c>
      <c r="L4" s="68" t="s">
        <v>9</v>
      </c>
      <c r="M4" s="68" t="s">
        <v>179</v>
      </c>
      <c r="N4" s="71"/>
      <c r="O4" s="71"/>
    </row>
    <row r="5" spans="1:15" s="73" customFormat="1" ht="36" x14ac:dyDescent="0.25">
      <c r="A5" s="73">
        <v>1</v>
      </c>
      <c r="C5" s="74">
        <v>42674</v>
      </c>
      <c r="D5" s="75" t="s">
        <v>215</v>
      </c>
      <c r="E5" s="76" t="s">
        <v>216</v>
      </c>
      <c r="G5" s="77"/>
      <c r="H5" s="73">
        <v>40</v>
      </c>
      <c r="I5" s="77" t="s">
        <v>217</v>
      </c>
      <c r="J5" s="77" t="s">
        <v>217</v>
      </c>
      <c r="K5" s="77" t="s">
        <v>218</v>
      </c>
      <c r="N5" s="77"/>
      <c r="O5" s="77"/>
    </row>
    <row r="6" spans="1:15" s="73" customFormat="1" ht="45" x14ac:dyDescent="0.25">
      <c r="A6" s="73">
        <v>1</v>
      </c>
      <c r="B6" s="73" t="s">
        <v>7</v>
      </c>
      <c r="C6" s="78">
        <v>42675</v>
      </c>
      <c r="D6" s="75" t="s">
        <v>219</v>
      </c>
      <c r="E6" s="76" t="s">
        <v>216</v>
      </c>
      <c r="F6" s="73" t="s">
        <v>294</v>
      </c>
      <c r="G6" s="77" t="s">
        <v>299</v>
      </c>
      <c r="H6" s="73">
        <v>40</v>
      </c>
      <c r="I6" s="77" t="s">
        <v>217</v>
      </c>
      <c r="J6" s="77" t="s">
        <v>217</v>
      </c>
      <c r="K6" s="77" t="s">
        <v>218</v>
      </c>
      <c r="L6" s="73">
        <v>33</v>
      </c>
      <c r="M6" s="73">
        <v>64</v>
      </c>
      <c r="N6" s="77" t="s">
        <v>220</v>
      </c>
      <c r="O6" s="53" t="s">
        <v>221</v>
      </c>
    </row>
    <row r="7" spans="1:15" ht="45" x14ac:dyDescent="0.25">
      <c r="A7" s="73">
        <v>1</v>
      </c>
      <c r="B7" s="73" t="s">
        <v>8</v>
      </c>
      <c r="C7" s="78">
        <v>42309</v>
      </c>
      <c r="D7" s="75" t="s">
        <v>222</v>
      </c>
      <c r="E7" s="79" t="s">
        <v>216</v>
      </c>
      <c r="F7" s="73" t="s">
        <v>295</v>
      </c>
      <c r="G7" s="77" t="s">
        <v>299</v>
      </c>
      <c r="H7" s="73">
        <v>31</v>
      </c>
      <c r="I7" s="77" t="s">
        <v>309</v>
      </c>
      <c r="J7" s="59" t="s">
        <v>217</v>
      </c>
      <c r="K7" s="77" t="s">
        <v>223</v>
      </c>
      <c r="L7" s="73">
        <v>33</v>
      </c>
      <c r="M7" s="73">
        <v>64</v>
      </c>
      <c r="N7" s="77" t="s">
        <v>220</v>
      </c>
      <c r="O7" s="58" t="s">
        <v>224</v>
      </c>
    </row>
    <row r="8" spans="1:15" ht="45" x14ac:dyDescent="0.25">
      <c r="A8" s="73">
        <v>1</v>
      </c>
      <c r="B8" s="73" t="s">
        <v>9</v>
      </c>
      <c r="C8" s="78">
        <v>42309</v>
      </c>
      <c r="D8" s="75" t="s">
        <v>225</v>
      </c>
      <c r="E8" s="79" t="s">
        <v>216</v>
      </c>
      <c r="F8" s="73" t="s">
        <v>294</v>
      </c>
      <c r="G8" s="77" t="s">
        <v>299</v>
      </c>
      <c r="H8" s="73">
        <v>62</v>
      </c>
      <c r="I8" s="77" t="s">
        <v>217</v>
      </c>
      <c r="J8" s="59" t="s">
        <v>217</v>
      </c>
      <c r="K8" s="77" t="s">
        <v>218</v>
      </c>
      <c r="L8" s="73">
        <v>33</v>
      </c>
      <c r="M8" s="73">
        <v>64</v>
      </c>
      <c r="N8" s="77" t="s">
        <v>220</v>
      </c>
      <c r="O8" s="53" t="s">
        <v>221</v>
      </c>
    </row>
    <row r="9" spans="1:15" ht="45" x14ac:dyDescent="0.25">
      <c r="A9" s="80">
        <v>1</v>
      </c>
      <c r="B9" s="80" t="s">
        <v>10</v>
      </c>
      <c r="C9" s="81">
        <v>42309</v>
      </c>
      <c r="D9" s="82" t="s">
        <v>226</v>
      </c>
      <c r="E9" s="83" t="s">
        <v>216</v>
      </c>
      <c r="F9" s="80" t="s">
        <v>294</v>
      </c>
      <c r="G9" s="84" t="s">
        <v>299</v>
      </c>
      <c r="H9" s="80">
        <v>52</v>
      </c>
      <c r="I9" s="84" t="s">
        <v>217</v>
      </c>
      <c r="J9" s="84" t="s">
        <v>217</v>
      </c>
      <c r="K9" s="84" t="s">
        <v>218</v>
      </c>
      <c r="L9" s="80">
        <v>33</v>
      </c>
      <c r="M9" s="80">
        <v>64</v>
      </c>
      <c r="N9" s="84" t="s">
        <v>220</v>
      </c>
      <c r="O9" s="85" t="s">
        <v>221</v>
      </c>
    </row>
    <row r="10" spans="1:15" ht="45" x14ac:dyDescent="0.25">
      <c r="A10" s="73">
        <v>2</v>
      </c>
      <c r="B10" s="73" t="s">
        <v>11</v>
      </c>
      <c r="C10" s="78">
        <v>42310</v>
      </c>
      <c r="D10" s="75" t="s">
        <v>227</v>
      </c>
      <c r="E10" s="79" t="s">
        <v>228</v>
      </c>
      <c r="F10" s="73" t="s">
        <v>296</v>
      </c>
      <c r="G10" s="77" t="s">
        <v>300</v>
      </c>
      <c r="H10" s="73">
        <v>28</v>
      </c>
      <c r="I10" s="77" t="s">
        <v>309</v>
      </c>
      <c r="J10" s="77" t="s">
        <v>229</v>
      </c>
      <c r="K10" s="77" t="s">
        <v>223</v>
      </c>
      <c r="L10" s="73">
        <v>33</v>
      </c>
      <c r="M10" s="73">
        <v>64</v>
      </c>
      <c r="N10" s="77" t="s">
        <v>220</v>
      </c>
      <c r="O10" s="53" t="s">
        <v>230</v>
      </c>
    </row>
    <row r="11" spans="1:15" ht="45" x14ac:dyDescent="0.25">
      <c r="A11" s="73">
        <v>2</v>
      </c>
      <c r="B11" s="73" t="s">
        <v>12</v>
      </c>
      <c r="C11" s="78">
        <v>42310</v>
      </c>
      <c r="D11" s="86" t="s">
        <v>231</v>
      </c>
      <c r="E11" s="79" t="s">
        <v>232</v>
      </c>
      <c r="F11" s="73" t="s">
        <v>296</v>
      </c>
      <c r="G11" s="77" t="s">
        <v>301</v>
      </c>
      <c r="H11" s="24">
        <v>21</v>
      </c>
      <c r="I11" s="77" t="s">
        <v>309</v>
      </c>
      <c r="J11" s="77" t="s">
        <v>229</v>
      </c>
      <c r="K11" s="77" t="s">
        <v>223</v>
      </c>
      <c r="L11" s="73">
        <v>34</v>
      </c>
      <c r="M11" s="73">
        <v>54</v>
      </c>
      <c r="N11" s="77" t="s">
        <v>220</v>
      </c>
      <c r="O11" s="57" t="s">
        <v>233</v>
      </c>
    </row>
    <row r="12" spans="1:15" ht="75" x14ac:dyDescent="0.25">
      <c r="A12" s="73">
        <v>2</v>
      </c>
      <c r="B12" s="73" t="s">
        <v>13</v>
      </c>
      <c r="C12" s="78">
        <v>42310</v>
      </c>
      <c r="D12" s="73" t="s">
        <v>234</v>
      </c>
      <c r="E12" s="79" t="s">
        <v>235</v>
      </c>
      <c r="F12" s="73" t="s">
        <v>296</v>
      </c>
      <c r="G12" s="77" t="s">
        <v>302</v>
      </c>
      <c r="H12" s="73">
        <v>28</v>
      </c>
      <c r="I12" s="77" t="s">
        <v>309</v>
      </c>
      <c r="J12" s="77" t="s">
        <v>229</v>
      </c>
      <c r="K12" s="77" t="s">
        <v>223</v>
      </c>
      <c r="L12" s="73">
        <v>33</v>
      </c>
      <c r="M12" s="73">
        <v>60</v>
      </c>
      <c r="N12" s="77" t="s">
        <v>220</v>
      </c>
      <c r="O12" s="53" t="s">
        <v>233</v>
      </c>
    </row>
    <row r="13" spans="1:15" s="86" customFormat="1" ht="45" x14ac:dyDescent="0.25">
      <c r="A13" s="80">
        <v>2</v>
      </c>
      <c r="B13" s="80" t="s">
        <v>14</v>
      </c>
      <c r="C13" s="81">
        <v>42310</v>
      </c>
      <c r="D13" s="80" t="s">
        <v>236</v>
      </c>
      <c r="E13" s="83" t="s">
        <v>235</v>
      </c>
      <c r="F13" s="80" t="s">
        <v>296</v>
      </c>
      <c r="G13" s="84" t="s">
        <v>301</v>
      </c>
      <c r="H13" s="80">
        <v>18</v>
      </c>
      <c r="I13" s="84" t="s">
        <v>309</v>
      </c>
      <c r="J13" s="84" t="s">
        <v>229</v>
      </c>
      <c r="K13" s="84" t="s">
        <v>223</v>
      </c>
      <c r="L13" s="80">
        <v>33</v>
      </c>
      <c r="M13" s="80">
        <v>52</v>
      </c>
      <c r="N13" s="84" t="s">
        <v>220</v>
      </c>
      <c r="O13" s="85" t="s">
        <v>233</v>
      </c>
    </row>
    <row r="14" spans="1:15" ht="60" x14ac:dyDescent="0.25">
      <c r="A14" s="73">
        <v>3</v>
      </c>
      <c r="B14" s="73" t="s">
        <v>16</v>
      </c>
      <c r="C14" s="78">
        <v>42311</v>
      </c>
      <c r="D14" s="75" t="s">
        <v>237</v>
      </c>
      <c r="E14" s="79" t="s">
        <v>238</v>
      </c>
      <c r="F14" s="73" t="s">
        <v>296</v>
      </c>
      <c r="G14" s="77" t="s">
        <v>300</v>
      </c>
      <c r="H14" s="73">
        <v>52</v>
      </c>
      <c r="I14" s="77" t="s">
        <v>309</v>
      </c>
      <c r="J14" s="77" t="s">
        <v>239</v>
      </c>
      <c r="K14" s="77" t="s">
        <v>223</v>
      </c>
      <c r="L14" s="73">
        <v>34</v>
      </c>
      <c r="M14" s="73">
        <v>47</v>
      </c>
      <c r="N14" s="87" t="s">
        <v>220</v>
      </c>
      <c r="O14" s="53" t="s">
        <v>240</v>
      </c>
    </row>
    <row r="15" spans="1:15" ht="60" x14ac:dyDescent="0.25">
      <c r="A15" s="73">
        <v>3</v>
      </c>
      <c r="B15" s="73" t="s">
        <v>17</v>
      </c>
      <c r="C15" s="78">
        <v>42311</v>
      </c>
      <c r="D15" s="75" t="s">
        <v>241</v>
      </c>
      <c r="E15" s="79" t="s">
        <v>238</v>
      </c>
      <c r="F15" s="73" t="s">
        <v>296</v>
      </c>
      <c r="G15" s="77" t="s">
        <v>303</v>
      </c>
      <c r="H15" s="73">
        <v>42</v>
      </c>
      <c r="I15" s="77" t="s">
        <v>309</v>
      </c>
      <c r="J15" s="77" t="s">
        <v>239</v>
      </c>
      <c r="K15" s="77" t="s">
        <v>242</v>
      </c>
      <c r="L15" s="73">
        <v>34</v>
      </c>
      <c r="M15" s="73">
        <v>47</v>
      </c>
      <c r="N15" s="87" t="s">
        <v>220</v>
      </c>
      <c r="O15" s="53" t="s">
        <v>240</v>
      </c>
    </row>
    <row r="16" spans="1:15" ht="60" x14ac:dyDescent="0.25">
      <c r="A16" s="73">
        <v>3</v>
      </c>
      <c r="B16" s="73" t="s">
        <v>18</v>
      </c>
      <c r="C16" s="78">
        <v>42311</v>
      </c>
      <c r="D16" s="75" t="s">
        <v>243</v>
      </c>
      <c r="E16" s="79" t="s">
        <v>238</v>
      </c>
      <c r="F16" s="73" t="s">
        <v>296</v>
      </c>
      <c r="G16" s="77" t="s">
        <v>304</v>
      </c>
      <c r="H16" s="73">
        <v>33</v>
      </c>
      <c r="I16" s="77" t="s">
        <v>309</v>
      </c>
      <c r="J16" s="77" t="s">
        <v>239</v>
      </c>
      <c r="K16" s="77" t="s">
        <v>242</v>
      </c>
      <c r="L16" s="73">
        <v>34</v>
      </c>
      <c r="M16" s="73">
        <v>47</v>
      </c>
      <c r="N16" s="87" t="s">
        <v>220</v>
      </c>
      <c r="O16" s="53" t="s">
        <v>240</v>
      </c>
    </row>
    <row r="17" spans="1:15" ht="75" x14ac:dyDescent="0.25">
      <c r="A17" s="80">
        <v>3</v>
      </c>
      <c r="B17" s="80" t="s">
        <v>19</v>
      </c>
      <c r="C17" s="81">
        <v>42311</v>
      </c>
      <c r="D17" s="82" t="s">
        <v>244</v>
      </c>
      <c r="E17" s="83" t="s">
        <v>238</v>
      </c>
      <c r="F17" s="80" t="s">
        <v>296</v>
      </c>
      <c r="G17" s="84" t="s">
        <v>301</v>
      </c>
      <c r="H17" s="80">
        <v>48</v>
      </c>
      <c r="I17" s="84" t="s">
        <v>309</v>
      </c>
      <c r="J17" s="84" t="s">
        <v>239</v>
      </c>
      <c r="K17" s="84" t="s">
        <v>242</v>
      </c>
      <c r="L17" s="80">
        <v>34</v>
      </c>
      <c r="M17" s="80">
        <v>47</v>
      </c>
      <c r="N17" s="88" t="s">
        <v>220</v>
      </c>
      <c r="O17" s="85" t="s">
        <v>245</v>
      </c>
    </row>
    <row r="18" spans="1:15" ht="60" x14ac:dyDescent="0.25">
      <c r="A18" s="73">
        <v>4</v>
      </c>
      <c r="B18" s="73" t="s">
        <v>24</v>
      </c>
      <c r="C18" s="78">
        <v>42312</v>
      </c>
      <c r="D18" s="89" t="s">
        <v>246</v>
      </c>
      <c r="E18" s="79" t="s">
        <v>247</v>
      </c>
      <c r="F18" s="73" t="s">
        <v>298</v>
      </c>
      <c r="G18" s="77" t="s">
        <v>305</v>
      </c>
      <c r="H18" s="73" t="s">
        <v>248</v>
      </c>
      <c r="I18" s="77" t="s">
        <v>310</v>
      </c>
      <c r="J18" s="77" t="s">
        <v>249</v>
      </c>
      <c r="K18" s="77" t="s">
        <v>242</v>
      </c>
      <c r="L18" s="73">
        <v>36</v>
      </c>
      <c r="M18" s="73">
        <v>55</v>
      </c>
      <c r="N18" s="87" t="s">
        <v>250</v>
      </c>
      <c r="O18" s="87" t="s">
        <v>251</v>
      </c>
    </row>
    <row r="19" spans="1:15" ht="45" x14ac:dyDescent="0.25">
      <c r="A19" s="73">
        <v>4</v>
      </c>
      <c r="B19" s="73" t="s">
        <v>25</v>
      </c>
      <c r="C19" s="78">
        <v>42312</v>
      </c>
      <c r="D19" s="89" t="s">
        <v>252</v>
      </c>
      <c r="E19" s="79" t="s">
        <v>247</v>
      </c>
      <c r="F19" s="73" t="s">
        <v>296</v>
      </c>
      <c r="G19" s="77" t="s">
        <v>301</v>
      </c>
      <c r="H19" s="73">
        <v>21</v>
      </c>
      <c r="I19" s="77" t="s">
        <v>310</v>
      </c>
      <c r="J19" s="77" t="s">
        <v>249</v>
      </c>
      <c r="K19" s="77" t="s">
        <v>242</v>
      </c>
      <c r="L19" s="73">
        <v>36</v>
      </c>
      <c r="M19" s="73">
        <v>53</v>
      </c>
      <c r="N19" s="87" t="s">
        <v>250</v>
      </c>
      <c r="O19" s="87" t="s">
        <v>230</v>
      </c>
    </row>
    <row r="20" spans="1:15" ht="45" x14ac:dyDescent="0.25">
      <c r="A20" s="80">
        <v>4</v>
      </c>
      <c r="B20" s="80" t="s">
        <v>26</v>
      </c>
      <c r="C20" s="81">
        <v>42312</v>
      </c>
      <c r="D20" s="90" t="s">
        <v>253</v>
      </c>
      <c r="E20" s="83" t="s">
        <v>247</v>
      </c>
      <c r="F20" s="80" t="s">
        <v>296</v>
      </c>
      <c r="G20" s="84" t="s">
        <v>301</v>
      </c>
      <c r="H20" s="80">
        <v>22</v>
      </c>
      <c r="I20" s="84" t="s">
        <v>310</v>
      </c>
      <c r="J20" s="84" t="s">
        <v>249</v>
      </c>
      <c r="K20" s="84" t="s">
        <v>242</v>
      </c>
      <c r="L20" s="80">
        <v>37</v>
      </c>
      <c r="M20" s="80">
        <v>46</v>
      </c>
      <c r="N20" s="88" t="s">
        <v>250</v>
      </c>
      <c r="O20" s="88" t="s">
        <v>230</v>
      </c>
    </row>
    <row r="21" spans="1:15" ht="105" x14ac:dyDescent="0.25">
      <c r="A21" s="91">
        <v>5</v>
      </c>
      <c r="B21" s="91" t="s">
        <v>27</v>
      </c>
      <c r="C21" s="92">
        <v>42312</v>
      </c>
      <c r="D21" s="93" t="s">
        <v>254</v>
      </c>
      <c r="E21" s="94" t="s">
        <v>255</v>
      </c>
      <c r="F21" s="80" t="s">
        <v>296</v>
      </c>
      <c r="G21" s="95" t="s">
        <v>301</v>
      </c>
      <c r="H21" s="91">
        <v>25</v>
      </c>
      <c r="I21" s="95" t="s">
        <v>311</v>
      </c>
      <c r="J21" s="95" t="s">
        <v>256</v>
      </c>
      <c r="K21" s="95" t="s">
        <v>242</v>
      </c>
      <c r="L21" s="91">
        <v>36</v>
      </c>
      <c r="M21" s="91">
        <v>45</v>
      </c>
      <c r="N21" s="96" t="s">
        <v>257</v>
      </c>
      <c r="O21" s="96" t="s">
        <v>230</v>
      </c>
    </row>
    <row r="22" spans="1:15" ht="75" x14ac:dyDescent="0.25">
      <c r="A22" s="73">
        <v>1</v>
      </c>
      <c r="B22" s="73" t="s">
        <v>28</v>
      </c>
      <c r="C22" s="78">
        <v>42313</v>
      </c>
      <c r="D22" s="75" t="s">
        <v>258</v>
      </c>
      <c r="E22" s="76" t="s">
        <v>216</v>
      </c>
      <c r="F22" s="73" t="s">
        <v>294</v>
      </c>
      <c r="G22" s="77" t="s">
        <v>306</v>
      </c>
      <c r="H22" s="73">
        <v>50</v>
      </c>
      <c r="I22" s="77" t="s">
        <v>217</v>
      </c>
      <c r="J22" s="77" t="s">
        <v>217</v>
      </c>
      <c r="K22" s="77" t="s">
        <v>259</v>
      </c>
      <c r="L22" s="73">
        <v>34</v>
      </c>
      <c r="M22" s="73">
        <v>58</v>
      </c>
      <c r="N22" s="77" t="s">
        <v>257</v>
      </c>
      <c r="O22" s="53" t="s">
        <v>221</v>
      </c>
    </row>
    <row r="23" spans="1:15" ht="45" x14ac:dyDescent="0.25">
      <c r="A23" s="73">
        <v>1</v>
      </c>
      <c r="B23" s="73" t="s">
        <v>29</v>
      </c>
      <c r="C23" s="78">
        <v>42313</v>
      </c>
      <c r="D23" s="75" t="s">
        <v>260</v>
      </c>
      <c r="E23" s="76" t="s">
        <v>216</v>
      </c>
      <c r="F23" s="73" t="s">
        <v>297</v>
      </c>
      <c r="G23" s="77" t="s">
        <v>303</v>
      </c>
      <c r="H23" s="73">
        <v>35</v>
      </c>
      <c r="I23" s="77" t="s">
        <v>264</v>
      </c>
      <c r="J23" s="77" t="s">
        <v>261</v>
      </c>
      <c r="K23" s="77" t="s">
        <v>262</v>
      </c>
      <c r="L23" s="73">
        <v>34</v>
      </c>
      <c r="M23" s="73">
        <v>58</v>
      </c>
      <c r="N23" s="77" t="s">
        <v>220</v>
      </c>
      <c r="O23" s="53" t="s">
        <v>224</v>
      </c>
    </row>
    <row r="24" spans="1:15" ht="75" x14ac:dyDescent="0.25">
      <c r="A24" s="73">
        <v>1</v>
      </c>
      <c r="B24" s="73" t="s">
        <v>30</v>
      </c>
      <c r="C24" s="78">
        <v>42313</v>
      </c>
      <c r="D24" s="75" t="s">
        <v>263</v>
      </c>
      <c r="E24" s="76" t="s">
        <v>216</v>
      </c>
      <c r="F24" s="73" t="s">
        <v>297</v>
      </c>
      <c r="G24" s="77" t="s">
        <v>301</v>
      </c>
      <c r="H24" s="73">
        <v>25</v>
      </c>
      <c r="I24" s="77" t="s">
        <v>264</v>
      </c>
      <c r="J24" s="77" t="s">
        <v>264</v>
      </c>
      <c r="K24" s="77" t="s">
        <v>262</v>
      </c>
      <c r="L24" s="73">
        <v>35</v>
      </c>
      <c r="M24" s="73">
        <v>52</v>
      </c>
      <c r="N24" s="77" t="s">
        <v>265</v>
      </c>
      <c r="O24" s="53" t="s">
        <v>224</v>
      </c>
    </row>
    <row r="25" spans="1:15" ht="75" x14ac:dyDescent="0.25">
      <c r="A25" s="80">
        <v>1</v>
      </c>
      <c r="B25" s="80" t="s">
        <v>31</v>
      </c>
      <c r="C25" s="81">
        <v>42313</v>
      </c>
      <c r="D25" s="82" t="s">
        <v>266</v>
      </c>
      <c r="E25" s="97" t="s">
        <v>216</v>
      </c>
      <c r="F25" s="80" t="s">
        <v>297</v>
      </c>
      <c r="G25" s="84" t="s">
        <v>301</v>
      </c>
      <c r="H25" s="80">
        <v>37</v>
      </c>
      <c r="I25" s="84" t="s">
        <v>264</v>
      </c>
      <c r="J25" s="84" t="s">
        <v>264</v>
      </c>
      <c r="K25" s="84" t="s">
        <v>262</v>
      </c>
      <c r="L25" s="80">
        <v>32</v>
      </c>
      <c r="M25" s="80">
        <v>64</v>
      </c>
      <c r="N25" s="84" t="s">
        <v>265</v>
      </c>
      <c r="O25" s="85" t="s">
        <v>224</v>
      </c>
    </row>
    <row r="26" spans="1:15" ht="45" x14ac:dyDescent="0.25">
      <c r="A26" s="73">
        <v>2</v>
      </c>
      <c r="B26" s="73" t="s">
        <v>33</v>
      </c>
      <c r="C26" s="78">
        <v>42314</v>
      </c>
      <c r="D26" s="75" t="s">
        <v>267</v>
      </c>
      <c r="E26" s="79" t="s">
        <v>268</v>
      </c>
      <c r="F26" s="73" t="s">
        <v>296</v>
      </c>
      <c r="G26" s="77" t="s">
        <v>307</v>
      </c>
      <c r="H26" s="73">
        <v>20</v>
      </c>
      <c r="I26" s="77" t="s">
        <v>311</v>
      </c>
      <c r="J26" s="77" t="s">
        <v>229</v>
      </c>
      <c r="K26" s="77" t="s">
        <v>242</v>
      </c>
      <c r="L26" s="73">
        <v>33</v>
      </c>
      <c r="M26" s="73">
        <v>60</v>
      </c>
      <c r="N26" s="77" t="s">
        <v>220</v>
      </c>
      <c r="O26" s="53" t="s">
        <v>269</v>
      </c>
    </row>
    <row r="27" spans="1:15" ht="75" x14ac:dyDescent="0.25">
      <c r="A27" s="73">
        <v>2</v>
      </c>
      <c r="B27" s="73" t="s">
        <v>34</v>
      </c>
      <c r="C27" s="78">
        <v>42314</v>
      </c>
      <c r="D27" s="75" t="s">
        <v>270</v>
      </c>
      <c r="E27" s="79" t="s">
        <v>268</v>
      </c>
      <c r="F27" s="73" t="s">
        <v>296</v>
      </c>
      <c r="G27" s="77" t="s">
        <v>307</v>
      </c>
      <c r="H27" s="73">
        <v>30</v>
      </c>
      <c r="I27" s="77" t="s">
        <v>311</v>
      </c>
      <c r="J27" s="77" t="s">
        <v>229</v>
      </c>
      <c r="K27" s="77" t="s">
        <v>242</v>
      </c>
      <c r="L27" s="73">
        <v>33</v>
      </c>
      <c r="M27" s="73">
        <v>60</v>
      </c>
      <c r="N27" s="77" t="s">
        <v>265</v>
      </c>
      <c r="O27" s="53" t="s">
        <v>269</v>
      </c>
    </row>
    <row r="28" spans="1:15" ht="75" x14ac:dyDescent="0.25">
      <c r="A28" s="80">
        <v>2</v>
      </c>
      <c r="B28" s="80" t="s">
        <v>35</v>
      </c>
      <c r="C28" s="81">
        <v>42314</v>
      </c>
      <c r="D28" s="82" t="s">
        <v>271</v>
      </c>
      <c r="E28" s="83" t="s">
        <v>268</v>
      </c>
      <c r="F28" s="80" t="s">
        <v>296</v>
      </c>
      <c r="G28" s="84" t="s">
        <v>307</v>
      </c>
      <c r="H28" s="80">
        <v>30</v>
      </c>
      <c r="I28" s="84" t="s">
        <v>311</v>
      </c>
      <c r="J28" s="84" t="s">
        <v>229</v>
      </c>
      <c r="K28" s="84" t="s">
        <v>242</v>
      </c>
      <c r="L28" s="80">
        <v>33</v>
      </c>
      <c r="M28" s="80">
        <v>60</v>
      </c>
      <c r="N28" s="84" t="s">
        <v>265</v>
      </c>
      <c r="O28" s="85" t="s">
        <v>269</v>
      </c>
    </row>
    <row r="29" spans="1:15" ht="36" x14ac:dyDescent="0.25">
      <c r="A29" s="73">
        <v>6</v>
      </c>
      <c r="B29" s="73" t="s">
        <v>36</v>
      </c>
      <c r="C29" s="78">
        <v>42681</v>
      </c>
      <c r="D29" s="98" t="s">
        <v>272</v>
      </c>
      <c r="E29" s="103" t="s">
        <v>277</v>
      </c>
      <c r="F29" s="73"/>
      <c r="G29" s="77" t="s">
        <v>308</v>
      </c>
    </row>
    <row r="30" spans="1:15" ht="36" x14ac:dyDescent="0.25">
      <c r="A30" s="73">
        <v>6</v>
      </c>
      <c r="B30" s="73" t="s">
        <v>37</v>
      </c>
      <c r="C30" s="78">
        <v>42681</v>
      </c>
      <c r="D30" s="98" t="s">
        <v>273</v>
      </c>
      <c r="E30" s="103" t="s">
        <v>277</v>
      </c>
      <c r="F30" s="73" t="s">
        <v>274</v>
      </c>
      <c r="G30" s="77"/>
      <c r="H30" s="59"/>
    </row>
    <row r="31" spans="1:15" ht="36" x14ac:dyDescent="0.25">
      <c r="A31" s="73">
        <v>6</v>
      </c>
      <c r="B31" s="73" t="s">
        <v>38</v>
      </c>
      <c r="C31" s="78">
        <v>42681</v>
      </c>
      <c r="D31" s="98" t="s">
        <v>275</v>
      </c>
      <c r="E31" s="103" t="s">
        <v>277</v>
      </c>
    </row>
    <row r="32" spans="1:15" ht="36" x14ac:dyDescent="0.25">
      <c r="A32" s="80">
        <v>6</v>
      </c>
      <c r="B32" s="80" t="s">
        <v>39</v>
      </c>
      <c r="C32" s="81">
        <v>42681</v>
      </c>
      <c r="D32" s="100" t="s">
        <v>276</v>
      </c>
      <c r="E32" s="104" t="s">
        <v>277</v>
      </c>
      <c r="F32" s="99"/>
      <c r="G32" s="101"/>
      <c r="H32" s="99"/>
      <c r="I32" s="102"/>
      <c r="J32" s="101"/>
      <c r="K32" s="101"/>
      <c r="L32" s="99"/>
      <c r="M32" s="99"/>
      <c r="N32" s="101"/>
      <c r="O32" s="101"/>
    </row>
    <row r="33" spans="3:3" x14ac:dyDescent="0.25">
      <c r="C33" s="78"/>
    </row>
    <row r="34" spans="3:3" x14ac:dyDescent="0.25">
      <c r="C34" s="78"/>
    </row>
    <row r="35" spans="3:3" x14ac:dyDescent="0.25">
      <c r="C35" s="78"/>
    </row>
    <row r="36" spans="3:3" x14ac:dyDescent="0.25">
      <c r="C36" s="78"/>
    </row>
    <row r="37" spans="3:3" x14ac:dyDescent="0.25">
      <c r="C37" s="78"/>
    </row>
    <row r="38" spans="3:3" x14ac:dyDescent="0.25">
      <c r="C38" s="78"/>
    </row>
    <row r="39" spans="3:3" x14ac:dyDescent="0.25">
      <c r="C39" s="78"/>
    </row>
    <row r="40" spans="3:3" x14ac:dyDescent="0.25">
      <c r="C40" s="78"/>
    </row>
    <row r="41" spans="3:3" x14ac:dyDescent="0.25">
      <c r="C41" s="78"/>
    </row>
    <row r="42" spans="3:3" x14ac:dyDescent="0.25">
      <c r="C42" s="78"/>
    </row>
    <row r="43" spans="3:3" x14ac:dyDescent="0.25">
      <c r="C43" s="78"/>
    </row>
    <row r="44" spans="3:3" x14ac:dyDescent="0.25">
      <c r="C44" s="78"/>
    </row>
    <row r="45" spans="3:3" x14ac:dyDescent="0.25">
      <c r="C45" s="78"/>
    </row>
    <row r="46" spans="3:3" x14ac:dyDescent="0.25">
      <c r="C46" s="78"/>
    </row>
    <row r="47" spans="3:3" x14ac:dyDescent="0.25">
      <c r="C47" s="78"/>
    </row>
    <row r="48" spans="3:3" x14ac:dyDescent="0.25">
      <c r="C48" s="78"/>
    </row>
    <row r="49" spans="3:3" x14ac:dyDescent="0.25">
      <c r="C49" s="78"/>
    </row>
    <row r="50" spans="3:3" x14ac:dyDescent="0.25">
      <c r="C50" s="78"/>
    </row>
    <row r="51" spans="3:3" x14ac:dyDescent="0.25">
      <c r="C51" s="78"/>
    </row>
    <row r="52" spans="3:3" x14ac:dyDescent="0.25">
      <c r="C52" s="78"/>
    </row>
    <row r="53" spans="3:3" x14ac:dyDescent="0.25">
      <c r="C53" s="78"/>
    </row>
    <row r="54" spans="3:3" x14ac:dyDescent="0.25">
      <c r="C54" s="78"/>
    </row>
    <row r="55" spans="3:3" x14ac:dyDescent="0.25">
      <c r="C55" s="78"/>
    </row>
    <row r="56" spans="3:3" x14ac:dyDescent="0.25">
      <c r="C56" s="78"/>
    </row>
    <row r="57" spans="3:3" x14ac:dyDescent="0.25">
      <c r="C57" s="78"/>
    </row>
    <row r="58" spans="3:3" x14ac:dyDescent="0.25">
      <c r="C58" s="78"/>
    </row>
    <row r="59" spans="3:3" x14ac:dyDescent="0.25">
      <c r="C59" s="78"/>
    </row>
    <row r="60" spans="3:3" x14ac:dyDescent="0.25">
      <c r="C60" s="78"/>
    </row>
    <row r="61" spans="3:3" x14ac:dyDescent="0.25">
      <c r="C61" s="78"/>
    </row>
    <row r="62" spans="3:3" x14ac:dyDescent="0.25">
      <c r="C62" s="78"/>
    </row>
    <row r="63" spans="3:3" x14ac:dyDescent="0.25">
      <c r="C63" s="78"/>
    </row>
    <row r="64" spans="3:3" x14ac:dyDescent="0.25">
      <c r="C64" s="78"/>
    </row>
    <row r="65" spans="3:3" x14ac:dyDescent="0.25">
      <c r="C65" s="78"/>
    </row>
    <row r="66" spans="3:3" x14ac:dyDescent="0.25">
      <c r="C66" s="78"/>
    </row>
    <row r="67" spans="3:3" x14ac:dyDescent="0.25">
      <c r="C67" s="78"/>
    </row>
    <row r="68" spans="3:3" x14ac:dyDescent="0.25">
      <c r="C68" s="78"/>
    </row>
    <row r="69" spans="3:3" x14ac:dyDescent="0.25">
      <c r="C69" s="78"/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24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D3" sqref="D3"/>
    </sheetView>
  </sheetViews>
  <sheetFormatPr defaultRowHeight="15" x14ac:dyDescent="0.25"/>
  <cols>
    <col min="1" max="1" width="25.28515625" customWidth="1"/>
    <col min="2" max="6" width="12.42578125" style="24" bestFit="1" customWidth="1"/>
    <col min="7" max="12" width="12" style="24" bestFit="1" customWidth="1"/>
    <col min="13" max="13" width="12.7109375" style="24" bestFit="1" customWidth="1"/>
    <col min="14" max="15" width="12" style="24" bestFit="1" customWidth="1"/>
    <col min="16" max="16" width="12.7109375" style="24" bestFit="1" customWidth="1"/>
    <col min="17" max="18" width="12" style="24" bestFit="1" customWidth="1"/>
    <col min="19" max="19" width="12" style="24" customWidth="1"/>
    <col min="20" max="36" width="12" style="24" bestFit="1" customWidth="1"/>
    <col min="39" max="39" width="13.140625" style="24" bestFit="1" customWidth="1"/>
  </cols>
  <sheetData>
    <row r="1" spans="1:42" x14ac:dyDescent="0.25">
      <c r="A1" s="3" t="s">
        <v>285</v>
      </c>
      <c r="AK1" s="2"/>
      <c r="AL1" s="2"/>
    </row>
    <row r="2" spans="1:42" s="27" customFormat="1" ht="15" customHeight="1" x14ac:dyDescent="0.25">
      <c r="A2" s="33" t="s">
        <v>53</v>
      </c>
      <c r="B2" s="30" t="s">
        <v>5</v>
      </c>
      <c r="C2" s="30" t="s">
        <v>6</v>
      </c>
      <c r="D2" s="30" t="s">
        <v>7</v>
      </c>
      <c r="E2" s="30" t="s">
        <v>8</v>
      </c>
      <c r="F2" s="30" t="s">
        <v>9</v>
      </c>
      <c r="G2" s="31" t="s">
        <v>10</v>
      </c>
      <c r="H2" s="31" t="s">
        <v>11</v>
      </c>
      <c r="I2" s="31" t="s">
        <v>12</v>
      </c>
      <c r="J2" s="31" t="s">
        <v>13</v>
      </c>
      <c r="K2" s="31" t="s">
        <v>14</v>
      </c>
      <c r="L2" s="32" t="s">
        <v>15</v>
      </c>
      <c r="M2" s="31" t="s">
        <v>16</v>
      </c>
      <c r="N2" s="31" t="s">
        <v>17</v>
      </c>
      <c r="O2" s="31" t="s">
        <v>18</v>
      </c>
      <c r="P2" s="31" t="s">
        <v>19</v>
      </c>
      <c r="Q2" s="32" t="s">
        <v>20</v>
      </c>
      <c r="R2" s="32" t="s">
        <v>21</v>
      </c>
      <c r="S2" s="32" t="s">
        <v>22</v>
      </c>
      <c r="T2" s="32" t="s">
        <v>23</v>
      </c>
      <c r="U2" s="32" t="s">
        <v>24</v>
      </c>
      <c r="V2" s="32" t="s">
        <v>25</v>
      </c>
      <c r="W2" s="32" t="s">
        <v>26</v>
      </c>
      <c r="X2" s="32" t="s">
        <v>27</v>
      </c>
      <c r="Y2" s="32" t="s">
        <v>28</v>
      </c>
      <c r="Z2" s="32" t="s">
        <v>29</v>
      </c>
      <c r="AA2" s="32" t="s">
        <v>30</v>
      </c>
      <c r="AB2" s="32" t="s">
        <v>31</v>
      </c>
      <c r="AC2" s="32" t="s">
        <v>32</v>
      </c>
      <c r="AD2" s="32" t="s">
        <v>33</v>
      </c>
      <c r="AE2" s="32" t="s">
        <v>34</v>
      </c>
      <c r="AF2" s="32" t="s">
        <v>35</v>
      </c>
      <c r="AG2" s="32" t="s">
        <v>36</v>
      </c>
      <c r="AH2" s="32" t="s">
        <v>37</v>
      </c>
      <c r="AI2" s="32" t="s">
        <v>38</v>
      </c>
      <c r="AJ2" s="32" t="s">
        <v>39</v>
      </c>
      <c r="AK2" s="113" t="s">
        <v>136</v>
      </c>
      <c r="AL2" s="113" t="s">
        <v>137</v>
      </c>
      <c r="AM2" s="113" t="s">
        <v>171</v>
      </c>
    </row>
    <row r="3" spans="1:42" x14ac:dyDescent="0.25">
      <c r="A3" s="1" t="s">
        <v>40</v>
      </c>
      <c r="B3" s="28" t="s">
        <v>0</v>
      </c>
      <c r="C3" s="25" t="s">
        <v>0</v>
      </c>
      <c r="D3" s="25" t="s">
        <v>1</v>
      </c>
      <c r="E3" s="25" t="s">
        <v>1</v>
      </c>
      <c r="F3" s="25" t="s">
        <v>2</v>
      </c>
      <c r="G3" s="25" t="s">
        <v>1</v>
      </c>
      <c r="H3" s="25" t="s">
        <v>1</v>
      </c>
      <c r="I3" s="25" t="s">
        <v>1</v>
      </c>
      <c r="J3" s="25" t="s">
        <v>1</v>
      </c>
      <c r="K3" s="25" t="s">
        <v>1</v>
      </c>
      <c r="L3" s="25" t="s">
        <v>0</v>
      </c>
      <c r="M3" s="25" t="s">
        <v>1</v>
      </c>
      <c r="N3" s="25" t="s">
        <v>1</v>
      </c>
      <c r="O3" s="25" t="s">
        <v>1</v>
      </c>
      <c r="P3" s="25" t="s">
        <v>1</v>
      </c>
      <c r="Q3" s="25" t="s">
        <v>0</v>
      </c>
      <c r="R3" s="25" t="s">
        <v>0</v>
      </c>
      <c r="S3" s="25" t="s">
        <v>0</v>
      </c>
      <c r="T3" s="25" t="s">
        <v>0</v>
      </c>
      <c r="U3" s="25" t="s">
        <v>1</v>
      </c>
      <c r="V3" s="25" t="s">
        <v>1</v>
      </c>
      <c r="W3" s="25" t="s">
        <v>1</v>
      </c>
      <c r="X3" s="25" t="s">
        <v>1</v>
      </c>
      <c r="Y3" s="25" t="s">
        <v>1</v>
      </c>
      <c r="Z3" s="25" t="s">
        <v>1</v>
      </c>
      <c r="AA3" s="25" t="s">
        <v>1</v>
      </c>
      <c r="AB3" s="25" t="s">
        <v>1</v>
      </c>
      <c r="AC3" s="25" t="s">
        <v>0</v>
      </c>
      <c r="AD3" s="25" t="s">
        <v>2</v>
      </c>
      <c r="AE3" s="25" t="s">
        <v>1</v>
      </c>
      <c r="AF3" s="25" t="s">
        <v>1</v>
      </c>
      <c r="AG3" s="25" t="s">
        <v>1</v>
      </c>
      <c r="AH3" s="25" t="s">
        <v>1</v>
      </c>
      <c r="AI3" s="25" t="s">
        <v>1</v>
      </c>
      <c r="AJ3" s="25" t="s">
        <v>2</v>
      </c>
      <c r="AK3" s="114"/>
      <c r="AL3" s="114"/>
      <c r="AM3" s="114"/>
    </row>
    <row r="4" spans="1:42" s="4" customFormat="1" x14ac:dyDescent="0.25">
      <c r="A4" s="34" t="s">
        <v>3</v>
      </c>
      <c r="B4" s="29">
        <v>42674</v>
      </c>
      <c r="C4" s="29">
        <v>42674</v>
      </c>
      <c r="D4" s="29">
        <v>42675</v>
      </c>
      <c r="E4" s="29">
        <v>42675</v>
      </c>
      <c r="F4" s="29">
        <v>42675</v>
      </c>
      <c r="G4" s="29">
        <v>42675</v>
      </c>
      <c r="H4" s="29">
        <v>42676</v>
      </c>
      <c r="I4" s="29">
        <v>42676</v>
      </c>
      <c r="J4" s="29">
        <v>42676</v>
      </c>
      <c r="K4" s="29">
        <v>42676</v>
      </c>
      <c r="L4" s="29">
        <v>42676</v>
      </c>
      <c r="M4" s="29">
        <v>42677</v>
      </c>
      <c r="N4" s="29">
        <v>42677</v>
      </c>
      <c r="O4" s="29">
        <v>42677</v>
      </c>
      <c r="P4" s="29">
        <v>42677</v>
      </c>
      <c r="Q4" s="29">
        <v>42677</v>
      </c>
      <c r="R4" s="29">
        <v>42677</v>
      </c>
      <c r="S4" s="29">
        <v>42677</v>
      </c>
      <c r="T4" s="29">
        <v>42677</v>
      </c>
      <c r="U4" s="29">
        <v>42678</v>
      </c>
      <c r="V4" s="29">
        <v>42678</v>
      </c>
      <c r="W4" s="29">
        <v>42678</v>
      </c>
      <c r="X4" s="29">
        <v>42678</v>
      </c>
      <c r="Y4" s="29">
        <v>42679</v>
      </c>
      <c r="Z4" s="29">
        <v>42679</v>
      </c>
      <c r="AA4" s="29">
        <v>42679</v>
      </c>
      <c r="AB4" s="29">
        <v>42679</v>
      </c>
      <c r="AC4" s="29">
        <v>42679</v>
      </c>
      <c r="AD4" s="29">
        <v>42680</v>
      </c>
      <c r="AE4" s="29">
        <v>42680</v>
      </c>
      <c r="AF4" s="29">
        <v>42680</v>
      </c>
      <c r="AG4" s="29">
        <v>42681</v>
      </c>
      <c r="AH4" s="29">
        <v>42681</v>
      </c>
      <c r="AI4" s="29">
        <v>42681</v>
      </c>
      <c r="AJ4" s="29">
        <v>42681</v>
      </c>
      <c r="AK4" s="115"/>
      <c r="AL4" s="115"/>
      <c r="AM4" s="115"/>
    </row>
    <row r="5" spans="1:42" x14ac:dyDescent="0.25">
      <c r="A5" s="1" t="s">
        <v>41</v>
      </c>
      <c r="B5" s="10">
        <v>0.80351505953026248</v>
      </c>
      <c r="C5" s="10">
        <v>0.77282858502136176</v>
      </c>
      <c r="D5" s="10">
        <v>0.77282858502136176</v>
      </c>
      <c r="E5" s="10">
        <f t="shared" ref="E5:G5" si="0">(E6/44)/((E6/44)+(E7/28))</f>
        <v>0.74340088727950571</v>
      </c>
      <c r="F5" s="10">
        <f t="shared" si="0"/>
        <v>0.79858027753754202</v>
      </c>
      <c r="G5" s="10">
        <f t="shared" si="0"/>
        <v>0.74903310462095751</v>
      </c>
      <c r="H5" s="10">
        <v>0.82212968108063</v>
      </c>
      <c r="I5" s="10">
        <v>0.81489882497850941</v>
      </c>
      <c r="J5" s="10">
        <v>0.80901532562041589</v>
      </c>
      <c r="K5" s="10">
        <v>0.7984283720446762</v>
      </c>
      <c r="L5" s="10">
        <f t="shared" ref="L5:AC5" si="1">(L6/44)/((L6/44)+(L7/28))</f>
        <v>0.79262757565523712</v>
      </c>
      <c r="M5" s="10">
        <f t="shared" si="1"/>
        <v>0.73144319540894331</v>
      </c>
      <c r="N5" s="10">
        <f t="shared" si="1"/>
        <v>0.73225675076914531</v>
      </c>
      <c r="O5" s="10">
        <f t="shared" si="1"/>
        <v>0.75202203529566991</v>
      </c>
      <c r="P5" s="10">
        <f t="shared" si="1"/>
        <v>0.73803569037214856</v>
      </c>
      <c r="Q5" s="10">
        <f t="shared" si="1"/>
        <v>0.75411349204937739</v>
      </c>
      <c r="R5" s="10">
        <f t="shared" si="1"/>
        <v>0.71402380289008593</v>
      </c>
      <c r="S5" s="10">
        <f t="shared" si="1"/>
        <v>0.74264135813765586</v>
      </c>
      <c r="T5" s="10">
        <f t="shared" si="1"/>
        <v>0.82501838449040354</v>
      </c>
      <c r="U5" s="10">
        <f t="shared" si="1"/>
        <v>0.75755387595379797</v>
      </c>
      <c r="V5" s="10">
        <f t="shared" si="1"/>
        <v>0.76971434847852205</v>
      </c>
      <c r="W5" s="10">
        <f t="shared" si="1"/>
        <v>0.75888442605116835</v>
      </c>
      <c r="X5" s="10">
        <f t="shared" si="1"/>
        <v>0.76121444413593486</v>
      </c>
      <c r="Y5" s="10">
        <f t="shared" si="1"/>
        <v>0.6932953993386376</v>
      </c>
      <c r="Z5" s="10">
        <f t="shared" si="1"/>
        <v>0.76124662621278238</v>
      </c>
      <c r="AA5" s="10">
        <f t="shared" si="1"/>
        <v>0.77862778892189177</v>
      </c>
      <c r="AB5" s="10">
        <f t="shared" si="1"/>
        <v>0.79478375825746517</v>
      </c>
      <c r="AC5" s="10">
        <f t="shared" si="1"/>
        <v>0.76550600390935586</v>
      </c>
      <c r="AD5" s="10">
        <f t="shared" ref="AD5" si="2">(AD6/44)/((AD6/44)+(AD7/28))</f>
        <v>0.83234113037008151</v>
      </c>
      <c r="AE5" s="10">
        <v>0.82440769120355029</v>
      </c>
      <c r="AF5" s="10">
        <v>0.83482673710264077</v>
      </c>
      <c r="AG5" s="10">
        <f t="shared" ref="AG5:AJ5" si="3">(AG6/44)/((AG6/44)+(AG7/28))</f>
        <v>0.72424837164586875</v>
      </c>
      <c r="AH5" s="10">
        <f t="shared" si="3"/>
        <v>0.76390687158101078</v>
      </c>
      <c r="AI5" s="10">
        <f t="shared" si="3"/>
        <v>0.77525536494818925</v>
      </c>
      <c r="AJ5" s="10">
        <f t="shared" si="3"/>
        <v>0.7710448475557089</v>
      </c>
      <c r="AK5" s="10">
        <f t="shared" ref="AK5:AK36" si="4">AVERAGE(B5:AJ5)</f>
        <v>0.77239139067058549</v>
      </c>
      <c r="AL5" s="10">
        <f t="shared" ref="AL5:AL36" si="5">STDEV(B5:AJ5)</f>
        <v>3.5200754375246307E-2</v>
      </c>
      <c r="AM5" s="5" t="str">
        <f>CONCATENATE(TEXT(AK5,"0.000"),"(",TEXT(AL5,"0.000"),")")</f>
        <v>0.772(0.035)</v>
      </c>
      <c r="AO5" s="43"/>
      <c r="AP5" s="43"/>
    </row>
    <row r="6" spans="1:42" x14ac:dyDescent="0.25">
      <c r="A6" s="35" t="s">
        <v>54</v>
      </c>
      <c r="B6" s="13">
        <v>1605.3094940713149</v>
      </c>
      <c r="C6" s="13">
        <v>1566.6612651862024</v>
      </c>
      <c r="D6" s="13">
        <v>1574.8333811510774</v>
      </c>
      <c r="E6" s="13">
        <v>1519.9736708395203</v>
      </c>
      <c r="F6" s="13">
        <v>1623.8889586782307</v>
      </c>
      <c r="G6" s="13">
        <v>1522.5653143010452</v>
      </c>
      <c r="H6" s="13">
        <v>1673.7713083938609</v>
      </c>
      <c r="I6" s="13">
        <v>1624.0707570106292</v>
      </c>
      <c r="J6" s="13">
        <v>1647.7467130675252</v>
      </c>
      <c r="K6" s="13">
        <v>1621.1572174181069</v>
      </c>
      <c r="L6" s="13">
        <v>1629.3063370046109</v>
      </c>
      <c r="M6" s="13">
        <v>1486.5171710606232</v>
      </c>
      <c r="N6" s="13">
        <v>1491.0258930355772</v>
      </c>
      <c r="O6" s="13">
        <v>1555.35128538863</v>
      </c>
      <c r="P6" s="13">
        <v>1498.8461345270334</v>
      </c>
      <c r="Q6" s="13">
        <v>1574.4193984660658</v>
      </c>
      <c r="R6" s="13">
        <v>1489.1226082654205</v>
      </c>
      <c r="S6" s="13">
        <v>1556.2366818244247</v>
      </c>
      <c r="T6" s="13">
        <v>1729.0413491695106</v>
      </c>
      <c r="U6" s="13">
        <v>1530.6748418807435</v>
      </c>
      <c r="V6" s="13">
        <v>1575.4376990466349</v>
      </c>
      <c r="W6" s="13">
        <v>1529.2898669421784</v>
      </c>
      <c r="X6" s="13">
        <v>1482.8069126957578</v>
      </c>
      <c r="Y6" s="13">
        <v>1357.4379810048906</v>
      </c>
      <c r="Z6" s="13">
        <v>1510.3685240118582</v>
      </c>
      <c r="AA6" s="13">
        <v>1565.2073720077342</v>
      </c>
      <c r="AB6" s="13">
        <v>1519.3479386019997</v>
      </c>
      <c r="AC6" s="13">
        <v>1539.7610394089495</v>
      </c>
      <c r="AD6" s="13">
        <v>1725.9047979895881</v>
      </c>
      <c r="AE6" s="13">
        <v>1642.5119453592231</v>
      </c>
      <c r="AF6" s="13">
        <v>1658.3225033250669</v>
      </c>
      <c r="AG6" s="13">
        <v>1439.2484835968435</v>
      </c>
      <c r="AH6" s="13">
        <v>1551.0835293273487</v>
      </c>
      <c r="AI6" s="13">
        <v>1568.1073993291236</v>
      </c>
      <c r="AJ6" s="13">
        <v>1560.9913197379094</v>
      </c>
      <c r="AK6" s="13">
        <f t="shared" si="4"/>
        <v>1564.1813455178644</v>
      </c>
      <c r="AL6" s="13">
        <f t="shared" si="5"/>
        <v>77.10443135723952</v>
      </c>
      <c r="AM6" s="5" t="str">
        <f>CONCATENATE(TEXT(AK6,"0"),"(",TEXT(AL6,"0"),")")</f>
        <v>1564(77)</v>
      </c>
    </row>
    <row r="7" spans="1:42" x14ac:dyDescent="0.25">
      <c r="A7" s="35" t="s">
        <v>42</v>
      </c>
      <c r="B7" s="13">
        <v>249.80399404965297</v>
      </c>
      <c r="C7" s="13">
        <v>293.0562356043792</v>
      </c>
      <c r="D7" s="13">
        <v>195.33134684777332</v>
      </c>
      <c r="E7" s="13">
        <v>333.86700033075533</v>
      </c>
      <c r="F7" s="13">
        <v>260.64241845743425</v>
      </c>
      <c r="G7" s="13">
        <v>324.63602538116044</v>
      </c>
      <c r="H7" s="13">
        <v>230.44358870217573</v>
      </c>
      <c r="I7" s="13">
        <v>234.75550512113739</v>
      </c>
      <c r="J7" s="13">
        <v>247.5355496338932</v>
      </c>
      <c r="K7" s="13">
        <v>260.44974175585651</v>
      </c>
      <c r="L7" s="13">
        <v>271.26260558455783</v>
      </c>
      <c r="M7" s="13">
        <v>347.32083932257774</v>
      </c>
      <c r="N7" s="13">
        <v>346.93305916457649</v>
      </c>
      <c r="O7" s="13">
        <v>326.37461480706628</v>
      </c>
      <c r="P7" s="13">
        <v>338.55339197168871</v>
      </c>
      <c r="Q7" s="13">
        <v>326.68092392172071</v>
      </c>
      <c r="R7" s="13">
        <v>379.5360286728893</v>
      </c>
      <c r="S7" s="13">
        <v>343.19474317571218</v>
      </c>
      <c r="T7" s="13">
        <v>233.36704641846103</v>
      </c>
      <c r="U7" s="13">
        <v>311.73819754012976</v>
      </c>
      <c r="V7" s="13">
        <v>299.94655971638286</v>
      </c>
      <c r="W7" s="13">
        <v>309.20377565314112</v>
      </c>
      <c r="X7" s="13">
        <v>295.99950797562656</v>
      </c>
      <c r="Y7" s="13">
        <v>382.14424511041983</v>
      </c>
      <c r="Z7" s="13">
        <v>301.44800747869681</v>
      </c>
      <c r="AA7" s="13">
        <v>283.185128745778</v>
      </c>
      <c r="AB7" s="13">
        <v>249.64641975520541</v>
      </c>
      <c r="AC7" s="13">
        <v>300.1523913217224</v>
      </c>
      <c r="AD7" s="13">
        <v>221.23170621138101</v>
      </c>
      <c r="AE7" s="13">
        <v>222.62674981644881</v>
      </c>
      <c r="AF7" s="13">
        <v>208.79387155304562</v>
      </c>
      <c r="AG7" s="13">
        <v>348.71585488037624</v>
      </c>
      <c r="AH7" s="13">
        <v>305.05873942950331</v>
      </c>
      <c r="AI7" s="13">
        <v>289.28486462530651</v>
      </c>
      <c r="AJ7" s="13">
        <v>294.96916919171463</v>
      </c>
      <c r="AK7" s="13">
        <f t="shared" si="4"/>
        <v>290.51113851223846</v>
      </c>
      <c r="AL7" s="13">
        <f t="shared" si="5"/>
        <v>48.729480505963501</v>
      </c>
      <c r="AM7" s="5" t="str">
        <f>CONCATENATE(TEXT(AK7,"0"),"(",TEXT(AL7,"0"),")")</f>
        <v>291(49)</v>
      </c>
    </row>
    <row r="8" spans="1:42" x14ac:dyDescent="0.25">
      <c r="A8" s="35" t="s">
        <v>55</v>
      </c>
      <c r="B8" s="12">
        <v>16.515213648918355</v>
      </c>
      <c r="C8" s="12">
        <v>12.793492587244643</v>
      </c>
      <c r="D8" s="12">
        <v>15.012465695175861</v>
      </c>
      <c r="E8" s="12">
        <v>8.3204330168383915</v>
      </c>
      <c r="F8" s="12">
        <v>16.315715324125115</v>
      </c>
      <c r="G8" s="12">
        <v>11.616542460628425</v>
      </c>
      <c r="H8" s="11">
        <v>5.7656865828832569</v>
      </c>
      <c r="I8" s="11">
        <v>8.1790929779034141</v>
      </c>
      <c r="J8" s="11">
        <v>8.8684906133503105</v>
      </c>
      <c r="K8" s="12">
        <v>11.30538685096775</v>
      </c>
      <c r="L8" s="11">
        <v>9.5733091577660598</v>
      </c>
      <c r="M8" s="11">
        <v>5.1875948909462251</v>
      </c>
      <c r="N8" s="11">
        <v>4.172822395347394</v>
      </c>
      <c r="O8" s="11">
        <v>4.7370307026350158</v>
      </c>
      <c r="P8" s="11">
        <v>6.122786721335661</v>
      </c>
      <c r="Q8" s="11">
        <v>4.7878733619675602</v>
      </c>
      <c r="R8" s="11">
        <v>5.9085070729080877</v>
      </c>
      <c r="S8" s="11">
        <v>4.6673004282685486</v>
      </c>
      <c r="T8" s="11">
        <v>3.6556750764692878</v>
      </c>
      <c r="U8" s="11">
        <v>9.2996782373985916</v>
      </c>
      <c r="V8" s="12">
        <v>10.819590493918971</v>
      </c>
      <c r="W8" s="12">
        <v>10.737140024717084</v>
      </c>
      <c r="X8" s="12">
        <v>10.248199191044382</v>
      </c>
      <c r="Y8" s="12">
        <v>22.845919788979884</v>
      </c>
      <c r="Z8" s="11">
        <v>8.7587252588346622</v>
      </c>
      <c r="AA8" s="11">
        <v>7.1079647360871023</v>
      </c>
      <c r="AB8" s="12">
        <v>21.93515005494999</v>
      </c>
      <c r="AC8" s="12">
        <v>15.555759901698082</v>
      </c>
      <c r="AD8" s="11">
        <v>6.9792202582278415</v>
      </c>
      <c r="AE8" s="11">
        <v>8.5489419103128057</v>
      </c>
      <c r="AF8" s="11">
        <v>9.5758754123778367</v>
      </c>
      <c r="AG8" s="11">
        <v>9.3787732922361542</v>
      </c>
      <c r="AH8" s="11">
        <v>5.3936428698838368</v>
      </c>
      <c r="AI8" s="11">
        <v>5.2166909063275124</v>
      </c>
      <c r="AJ8" s="11">
        <v>6.8671372245945514</v>
      </c>
      <c r="AK8" s="11">
        <f t="shared" si="4"/>
        <v>9.5078236893505359</v>
      </c>
      <c r="AL8" s="11">
        <f t="shared" si="5"/>
        <v>4.7427568477600772</v>
      </c>
      <c r="AM8" s="5" t="str">
        <f>CONCATENATE(TEXT(AK8,"0.00"),"(",TEXT(AL8,"0.00"),")")</f>
        <v>9.51(4.74)</v>
      </c>
    </row>
    <row r="9" spans="1:42" x14ac:dyDescent="0.25">
      <c r="A9" s="35" t="s">
        <v>56</v>
      </c>
      <c r="B9" s="11">
        <v>1.3384671676059778</v>
      </c>
      <c r="C9" s="11">
        <v>1.4379196074732659</v>
      </c>
      <c r="D9" s="10">
        <v>0.91583878613219538</v>
      </c>
      <c r="E9" s="10">
        <v>0.69494884082731812</v>
      </c>
      <c r="F9" s="11" t="s">
        <v>51</v>
      </c>
      <c r="G9" s="11">
        <v>2.1949871874538305</v>
      </c>
      <c r="H9" s="11">
        <v>1.1780783562586923</v>
      </c>
      <c r="I9" s="11">
        <v>1.7972416167614462</v>
      </c>
      <c r="J9" s="10">
        <v>0.72292953028133433</v>
      </c>
      <c r="K9" s="11">
        <v>1.976909763937305</v>
      </c>
      <c r="L9" s="11">
        <v>1.8139042892426216</v>
      </c>
      <c r="M9" s="10">
        <v>0.3150762861659574</v>
      </c>
      <c r="N9" s="10">
        <v>0.77638101002900417</v>
      </c>
      <c r="O9" s="10">
        <v>0.43172800145856888</v>
      </c>
      <c r="P9" s="10">
        <v>0.57799274834125325</v>
      </c>
      <c r="Q9" s="10">
        <v>0.34435982790009267</v>
      </c>
      <c r="R9" s="11">
        <v>2.1146150085470512</v>
      </c>
      <c r="S9" s="10">
        <v>0.40180358871867655</v>
      </c>
      <c r="T9" s="10">
        <v>0.24289082565565989</v>
      </c>
      <c r="U9" s="11">
        <v>1.2507187832259323</v>
      </c>
      <c r="V9" s="11">
        <v>1.6445489166093477</v>
      </c>
      <c r="W9" s="11">
        <v>1.6413152040312446</v>
      </c>
      <c r="X9" s="10">
        <v>0.75222001702083141</v>
      </c>
      <c r="Y9" s="11">
        <v>4.0592147470002322</v>
      </c>
      <c r="Z9" s="10">
        <v>0.24928095429553054</v>
      </c>
      <c r="AA9" s="10">
        <v>0.61169232627703496</v>
      </c>
      <c r="AB9" s="11">
        <v>1.0398193968366067</v>
      </c>
      <c r="AC9" s="11">
        <v>4.6299890232043355</v>
      </c>
      <c r="AD9" s="10" t="s">
        <v>51</v>
      </c>
      <c r="AE9" s="11">
        <v>1.3390508290113761</v>
      </c>
      <c r="AF9" s="11">
        <v>1.1014783624899191</v>
      </c>
      <c r="AG9" s="10">
        <v>0.58215822564017605</v>
      </c>
      <c r="AH9" s="10">
        <v>0.3527232607287597</v>
      </c>
      <c r="AI9" s="10">
        <v>0.41406320617316228</v>
      </c>
      <c r="AJ9" s="10" t="s">
        <v>50</v>
      </c>
      <c r="AK9" s="11">
        <f t="shared" si="4"/>
        <v>1.2170108029792108</v>
      </c>
      <c r="AL9" s="11">
        <f t="shared" si="5"/>
        <v>1.0092547476798879</v>
      </c>
      <c r="AM9" s="5" t="str">
        <f>CONCATENATE(TEXT(AK9,"0.00"),"(",TEXT(AL9,"0.00"),")")</f>
        <v>1.22(1.01)</v>
      </c>
    </row>
    <row r="10" spans="1:42" x14ac:dyDescent="0.25">
      <c r="A10" s="35" t="s">
        <v>57</v>
      </c>
      <c r="B10" s="23">
        <v>2.8930405489212736E-2</v>
      </c>
      <c r="C10" s="23">
        <v>6.6901252237136111E-2</v>
      </c>
      <c r="D10" s="23">
        <v>8.9974924116286645E-2</v>
      </c>
      <c r="E10" s="10">
        <v>0.12016553735584364</v>
      </c>
      <c r="F10" s="10">
        <v>0.38389076690135776</v>
      </c>
      <c r="G10" s="10">
        <v>0.19588063981466153</v>
      </c>
      <c r="H10" s="10">
        <v>0.14881193380132485</v>
      </c>
      <c r="I10" s="10">
        <v>0.1369303490091324</v>
      </c>
      <c r="J10" s="10">
        <v>0.15796976400867896</v>
      </c>
      <c r="K10" s="10">
        <v>0.16821178024751576</v>
      </c>
      <c r="L10" s="23">
        <v>9.6232017710154508E-2</v>
      </c>
      <c r="M10" s="10">
        <v>0.12946862547546623</v>
      </c>
      <c r="N10" s="10">
        <v>0.11084266340630106</v>
      </c>
      <c r="O10" s="10">
        <v>0.1112334400733871</v>
      </c>
      <c r="P10" s="10">
        <v>0.10408601684396487</v>
      </c>
      <c r="Q10" s="10">
        <v>2.9180434567505735E-2</v>
      </c>
      <c r="R10" s="23">
        <v>3.4599710316130433E-2</v>
      </c>
      <c r="S10" s="23">
        <v>2.1220252029205102E-2</v>
      </c>
      <c r="T10" s="23">
        <v>1.9096851147564545E-2</v>
      </c>
      <c r="U10" s="10">
        <v>0.11206368630554252</v>
      </c>
      <c r="V10" s="10">
        <v>0.10189957616788786</v>
      </c>
      <c r="W10" s="10">
        <v>0.11517182661132611</v>
      </c>
      <c r="X10" s="10">
        <v>0.10919575004615362</v>
      </c>
      <c r="Y10" s="10">
        <v>0.10842321965496429</v>
      </c>
      <c r="Z10" s="10">
        <v>0.13096109431273945</v>
      </c>
      <c r="AA10" s="23">
        <v>8.8908745319592572E-2</v>
      </c>
      <c r="AB10" s="23">
        <v>9.7747646087633061E-2</v>
      </c>
      <c r="AC10" s="23">
        <v>7.5226825641798389E-2</v>
      </c>
      <c r="AD10" s="10">
        <v>0.16798883186895502</v>
      </c>
      <c r="AE10" s="10">
        <v>0.17470686109349959</v>
      </c>
      <c r="AF10" s="10">
        <v>0.19321878258837547</v>
      </c>
      <c r="AG10" s="10">
        <v>0.13847789102724381</v>
      </c>
      <c r="AH10" s="10">
        <v>0.13835265439743938</v>
      </c>
      <c r="AI10" s="10">
        <v>0.15764332342065379</v>
      </c>
      <c r="AJ10" s="10">
        <v>0.18146366102132913</v>
      </c>
      <c r="AK10" s="10">
        <f t="shared" si="4"/>
        <v>0.12128793543188472</v>
      </c>
      <c r="AL10" s="23">
        <f t="shared" si="5"/>
        <v>6.63248693174638E-2</v>
      </c>
      <c r="AM10" s="5" t="str">
        <f>CONCATENATE(TEXT(AK10,"0.000"),"(",TEXT(AL10,"0.000"),")")</f>
        <v>0.121(0.066)</v>
      </c>
    </row>
    <row r="11" spans="1:42" x14ac:dyDescent="0.25">
      <c r="A11" s="35" t="s">
        <v>58</v>
      </c>
      <c r="B11" s="11">
        <v>1.7749133966773003</v>
      </c>
      <c r="C11" s="11">
        <v>1.4099342575949161</v>
      </c>
      <c r="D11" s="11">
        <v>1.0361843999145124</v>
      </c>
      <c r="E11" s="11">
        <v>0.68552509607129974</v>
      </c>
      <c r="F11" s="11">
        <v>3.1830300039137644</v>
      </c>
      <c r="G11" s="11">
        <v>1.2071792569258997</v>
      </c>
      <c r="H11" s="10">
        <v>0.86000812725259435</v>
      </c>
      <c r="I11" s="10">
        <v>0.85115348204723096</v>
      </c>
      <c r="J11" s="11">
        <v>0.9746713047803931</v>
      </c>
      <c r="K11" s="11">
        <v>1.3194672776014149</v>
      </c>
      <c r="L11" s="10">
        <v>0.93019447162505697</v>
      </c>
      <c r="M11" s="10">
        <v>0.58565980948855323</v>
      </c>
      <c r="N11" s="10">
        <v>0.45543727798921452</v>
      </c>
      <c r="O11" s="10">
        <v>0.55073918756777185</v>
      </c>
      <c r="P11" s="10">
        <v>0.57047930135237068</v>
      </c>
      <c r="Q11" s="10">
        <v>0.4751539094337095</v>
      </c>
      <c r="R11" s="10">
        <v>0.50466565086825355</v>
      </c>
      <c r="S11" s="10">
        <v>0.36253048005343108</v>
      </c>
      <c r="T11" s="10">
        <v>0.40465932139949995</v>
      </c>
      <c r="U11" s="10">
        <v>0.95524772564568583</v>
      </c>
      <c r="V11" s="11">
        <v>1.2005063762877188</v>
      </c>
      <c r="W11" s="10">
        <v>0.8593684749238597</v>
      </c>
      <c r="X11" s="11">
        <v>1.1028651034677379</v>
      </c>
      <c r="Y11" s="11">
        <v>1.4612951997374011</v>
      </c>
      <c r="Z11" s="10">
        <v>0.73711687208080467</v>
      </c>
      <c r="AA11" s="10">
        <v>0.5521384157847502</v>
      </c>
      <c r="AB11" s="11">
        <v>1.5331077473880452</v>
      </c>
      <c r="AC11" s="10">
        <v>0.75572855784820703</v>
      </c>
      <c r="AD11" s="10">
        <v>0.97965693831614264</v>
      </c>
      <c r="AE11" s="10">
        <v>0.99284885531660017</v>
      </c>
      <c r="AF11" s="11">
        <v>1.515383423005856</v>
      </c>
      <c r="AG11" s="10">
        <v>0.86123333744320452</v>
      </c>
      <c r="AH11" s="10">
        <v>0.54969681749558441</v>
      </c>
      <c r="AI11" s="10">
        <v>0.65280388556672964</v>
      </c>
      <c r="AJ11" s="10">
        <v>0.78359105092058068</v>
      </c>
      <c r="AK11" s="10">
        <f t="shared" si="4"/>
        <v>0.9609764226796027</v>
      </c>
      <c r="AL11" s="10">
        <f t="shared" si="5"/>
        <v>0.52758851279675978</v>
      </c>
      <c r="AM11" s="5" t="str">
        <f>CONCATENATE(TEXT(AK11,"0.000"),"(",TEXT(AL11,"0.000"),")")</f>
        <v>0.961(0.528)</v>
      </c>
    </row>
    <row r="12" spans="1:42" x14ac:dyDescent="0.25">
      <c r="A12" s="35" t="s">
        <v>59</v>
      </c>
      <c r="B12" s="11">
        <v>2.0998219042271966</v>
      </c>
      <c r="C12" s="11">
        <v>1.5155154451481108</v>
      </c>
      <c r="D12" s="11">
        <v>1.6204047972443434</v>
      </c>
      <c r="E12" s="11">
        <v>0.85273506715060698</v>
      </c>
      <c r="F12" s="11">
        <v>2.9067324891416728</v>
      </c>
      <c r="G12" s="11">
        <v>1.319447096236317</v>
      </c>
      <c r="H12" s="10">
        <v>0.94135608730140685</v>
      </c>
      <c r="I12" s="10">
        <v>0.90132200047398858</v>
      </c>
      <c r="J12" s="11">
        <v>1.0331770344045166</v>
      </c>
      <c r="K12" s="11">
        <v>1.3077376365646418</v>
      </c>
      <c r="L12" s="11">
        <v>1.0741008234036968</v>
      </c>
      <c r="M12" s="10">
        <v>0.75050010190726735</v>
      </c>
      <c r="N12" s="10">
        <v>0.55646839904701084</v>
      </c>
      <c r="O12" s="10">
        <v>0.66795674455194276</v>
      </c>
      <c r="P12" s="10">
        <v>0.68480403108624976</v>
      </c>
      <c r="Q12" s="10">
        <v>0.58272943417348622</v>
      </c>
      <c r="R12" s="10">
        <v>0.60534217398066126</v>
      </c>
      <c r="S12" s="10">
        <v>0.41190268429534221</v>
      </c>
      <c r="T12" s="10">
        <v>0.57774407389039439</v>
      </c>
      <c r="U12" s="11">
        <v>1.0220083929740238</v>
      </c>
      <c r="V12" s="11">
        <v>1.3452127331164743</v>
      </c>
      <c r="W12" s="10">
        <v>0.91261878124007112</v>
      </c>
      <c r="X12" s="11">
        <v>1.4008160304503554</v>
      </c>
      <c r="Y12" s="11">
        <v>1.102115434622142</v>
      </c>
      <c r="Z12" s="11">
        <v>1.162305027779174</v>
      </c>
      <c r="AA12" s="10">
        <v>0.79731835215226576</v>
      </c>
      <c r="AB12" s="11">
        <v>2.3188999540623252</v>
      </c>
      <c r="AC12" s="10">
        <v>0.94454511027245025</v>
      </c>
      <c r="AD12" s="10">
        <v>0.95879177479878375</v>
      </c>
      <c r="AE12" s="10">
        <v>0.94872055746287987</v>
      </c>
      <c r="AF12" s="11">
        <v>1.3211937996986507</v>
      </c>
      <c r="AG12" s="10">
        <v>0.74672915404263551</v>
      </c>
      <c r="AH12" s="10">
        <v>0.52510105953654629</v>
      </c>
      <c r="AI12" s="10">
        <v>0.63008307990442758</v>
      </c>
      <c r="AJ12" s="10">
        <v>0.79068623884268685</v>
      </c>
      <c r="AK12" s="11">
        <f t="shared" si="4"/>
        <v>1.0667698144338496</v>
      </c>
      <c r="AL12" s="10">
        <f t="shared" si="5"/>
        <v>0.53100483590829273</v>
      </c>
      <c r="AM12" s="5" t="str">
        <f>CONCATENATE(TEXT(AK12,"0.00"),"(",TEXT(AL12,"0.00"),")")</f>
        <v>1.07(0.53)</v>
      </c>
    </row>
    <row r="13" spans="1:42" x14ac:dyDescent="0.25">
      <c r="A13" s="35" t="s">
        <v>43</v>
      </c>
      <c r="B13" s="5" t="s">
        <v>51</v>
      </c>
      <c r="C13" s="5" t="s">
        <v>51</v>
      </c>
      <c r="D13" s="10">
        <v>0.3264105647069766</v>
      </c>
      <c r="E13" s="10">
        <v>0.28433972484257747</v>
      </c>
      <c r="F13" s="10">
        <v>0.81422844376566472</v>
      </c>
      <c r="G13" s="10">
        <v>0.59747991443805359</v>
      </c>
      <c r="H13" s="10">
        <v>0.72157418070271329</v>
      </c>
      <c r="I13" s="11">
        <v>1.2636272271613962</v>
      </c>
      <c r="J13" s="11">
        <v>1.6078884055047815</v>
      </c>
      <c r="K13" s="11">
        <v>1.5062928899717489</v>
      </c>
      <c r="L13" s="11" t="s">
        <v>51</v>
      </c>
      <c r="M13" s="10">
        <v>0.54497862260149843</v>
      </c>
      <c r="N13" s="10">
        <v>0.52069286510111923</v>
      </c>
      <c r="O13" s="10">
        <v>0.44788814291355478</v>
      </c>
      <c r="P13" s="10">
        <v>0.58941788348069968</v>
      </c>
      <c r="Q13" s="11" t="s">
        <v>51</v>
      </c>
      <c r="R13" s="11" t="s">
        <v>51</v>
      </c>
      <c r="S13" s="11" t="s">
        <v>51</v>
      </c>
      <c r="T13" s="11" t="s">
        <v>51</v>
      </c>
      <c r="U13" s="10">
        <v>0.83000546740552006</v>
      </c>
      <c r="V13" s="10">
        <v>0.71016916149906595</v>
      </c>
      <c r="W13" s="10">
        <v>0.67376195875810818</v>
      </c>
      <c r="X13" s="10">
        <v>0.59138255647113669</v>
      </c>
      <c r="Y13" s="11">
        <v>1.6547838575642486</v>
      </c>
      <c r="Z13" s="10">
        <v>0.54618970018543478</v>
      </c>
      <c r="AA13" s="10">
        <v>0.22887973629430255</v>
      </c>
      <c r="AB13" s="23">
        <v>3.7719479208048037E-2</v>
      </c>
      <c r="AC13" s="10" t="s">
        <v>51</v>
      </c>
      <c r="AD13" s="11">
        <v>1.3805366678224653</v>
      </c>
      <c r="AE13" s="11">
        <v>1.5222151887514395</v>
      </c>
      <c r="AF13" s="11">
        <v>1.5056101290050703</v>
      </c>
      <c r="AG13" s="11">
        <v>1.6080815509091129</v>
      </c>
      <c r="AH13" s="10">
        <v>0.96148017918048079</v>
      </c>
      <c r="AI13" s="11">
        <v>0.90892447601844673</v>
      </c>
      <c r="AJ13" s="11">
        <v>1.0176901855253377</v>
      </c>
      <c r="AK13" s="10">
        <f t="shared" si="4"/>
        <v>0.86674996888107436</v>
      </c>
      <c r="AL13" s="10">
        <f t="shared" si="5"/>
        <v>0.47880861912026179</v>
      </c>
      <c r="AM13" s="5" t="str">
        <f>CONCATENATE(TEXT(AK13,"0.000"),"(",TEXT(AL13,"0.000"),")")</f>
        <v>0.867(0.479)</v>
      </c>
    </row>
    <row r="14" spans="1:42" x14ac:dyDescent="0.25">
      <c r="A14" s="35" t="s">
        <v>60</v>
      </c>
      <c r="B14" s="11">
        <v>1.8382068746544049</v>
      </c>
      <c r="C14" s="11">
        <v>2.0043327148646033</v>
      </c>
      <c r="D14" s="11">
        <v>2.2064054236041355</v>
      </c>
      <c r="E14" s="11">
        <v>2.6955984067807455</v>
      </c>
      <c r="F14" s="11">
        <v>1.7172776845935944</v>
      </c>
      <c r="G14" s="11">
        <v>2.2031692596142123</v>
      </c>
      <c r="H14" s="11">
        <v>2.229270404973724</v>
      </c>
      <c r="I14" s="11">
        <v>2.374382870995392</v>
      </c>
      <c r="J14" s="11">
        <v>2.888124572583707</v>
      </c>
      <c r="K14" s="11">
        <v>2.3259629770265451</v>
      </c>
      <c r="L14" s="11">
        <v>2.4753839605634758</v>
      </c>
      <c r="M14" s="11">
        <v>1.1739517481738173</v>
      </c>
      <c r="N14" s="11">
        <v>1.4331847705420091</v>
      </c>
      <c r="O14" s="11">
        <v>1.4517401980627014</v>
      </c>
      <c r="P14" s="11">
        <v>1.5555568045191861</v>
      </c>
      <c r="Q14" s="11">
        <v>1.3617536041261633</v>
      </c>
      <c r="R14" s="11">
        <v>1.2275343612326983</v>
      </c>
      <c r="S14" s="11">
        <v>0.61755638665425994</v>
      </c>
      <c r="T14" s="11">
        <v>0.561027021667724</v>
      </c>
      <c r="U14" s="11">
        <v>1.3175096263601302</v>
      </c>
      <c r="V14" s="11">
        <v>1.3463693683636304</v>
      </c>
      <c r="W14" s="11">
        <v>1.2474736773237847</v>
      </c>
      <c r="X14" s="11">
        <v>1.7973937590094136</v>
      </c>
      <c r="Y14" s="11">
        <v>2.4536690759366997</v>
      </c>
      <c r="Z14" s="11">
        <v>1.4989669493500917</v>
      </c>
      <c r="AA14" s="11">
        <v>1.3217361215351453</v>
      </c>
      <c r="AB14" s="11">
        <v>2.2823911749387742</v>
      </c>
      <c r="AC14" s="11">
        <v>7.7347038357689595</v>
      </c>
      <c r="AD14" s="11">
        <v>1.9556974058300796</v>
      </c>
      <c r="AE14" s="11">
        <v>2.2011551173622386</v>
      </c>
      <c r="AF14" s="11">
        <v>2.2941790824026684</v>
      </c>
      <c r="AG14" s="11">
        <v>3.0369433358080733</v>
      </c>
      <c r="AH14" s="11">
        <v>2.8948969800681446</v>
      </c>
      <c r="AI14" s="11">
        <v>3.9757252249430923</v>
      </c>
      <c r="AJ14" s="11">
        <v>3.0372543293354712</v>
      </c>
      <c r="AK14" s="11">
        <f t="shared" si="4"/>
        <v>2.1353281459876996</v>
      </c>
      <c r="AL14" s="11">
        <f t="shared" si="5"/>
        <v>1.215131456174338</v>
      </c>
      <c r="AM14" s="5" t="str">
        <f>CONCATENATE(TEXT(AK14,"0.00"),"(",TEXT(AL14,"0.00"),")")</f>
        <v>2.14(1.22)</v>
      </c>
    </row>
    <row r="15" spans="1:42" x14ac:dyDescent="0.25">
      <c r="A15" s="35" t="s">
        <v>44</v>
      </c>
      <c r="B15" s="5" t="s">
        <v>51</v>
      </c>
      <c r="C15" s="5" t="s">
        <v>51</v>
      </c>
      <c r="D15" s="23">
        <v>9.803862779005415E-2</v>
      </c>
      <c r="E15" s="10">
        <v>0.12475144559807112</v>
      </c>
      <c r="F15" s="23">
        <v>9.7750019714824721E-2</v>
      </c>
      <c r="G15" s="23">
        <v>1.3718665375647693E-2</v>
      </c>
      <c r="H15" s="10">
        <v>0.20915902773380643</v>
      </c>
      <c r="I15" s="10">
        <v>0.20731150237787913</v>
      </c>
      <c r="J15" s="10">
        <v>0.35182705631283051</v>
      </c>
      <c r="K15" s="10">
        <v>0.20547902793047371</v>
      </c>
      <c r="L15" s="10" t="s">
        <v>51</v>
      </c>
      <c r="M15" s="10">
        <v>0.19852838761752248</v>
      </c>
      <c r="N15" s="10">
        <v>0.19758135083929343</v>
      </c>
      <c r="O15" s="10">
        <v>0.16745211603882723</v>
      </c>
      <c r="P15" s="10">
        <v>0.16031269497942247</v>
      </c>
      <c r="Q15" s="10" t="s">
        <v>51</v>
      </c>
      <c r="R15" s="10" t="s">
        <v>51</v>
      </c>
      <c r="S15" s="10" t="s">
        <v>51</v>
      </c>
      <c r="T15" s="10" t="s">
        <v>51</v>
      </c>
      <c r="U15" s="10">
        <v>0.14478479299696501</v>
      </c>
      <c r="V15" s="10">
        <v>0.11228817724577972</v>
      </c>
      <c r="W15" s="10">
        <v>0.1393067879808117</v>
      </c>
      <c r="X15" s="10">
        <v>0.1310873875995055</v>
      </c>
      <c r="Y15" s="10">
        <v>0.1465698279645602</v>
      </c>
      <c r="Z15" s="10">
        <v>0.16628411719781722</v>
      </c>
      <c r="AA15" s="10">
        <v>0.10110198227175782</v>
      </c>
      <c r="AB15" s="23">
        <v>7.0705430856577253E-2</v>
      </c>
      <c r="AC15" s="10" t="s">
        <v>51</v>
      </c>
      <c r="AD15" s="10">
        <v>0.18731893566115257</v>
      </c>
      <c r="AE15" s="10">
        <v>0.18790713715317581</v>
      </c>
      <c r="AF15" s="10">
        <v>0.32458004561902382</v>
      </c>
      <c r="AG15" s="10">
        <v>0.22159115843903421</v>
      </c>
      <c r="AH15" s="10">
        <v>0.24470344254517257</v>
      </c>
      <c r="AI15" s="10">
        <v>0.24026790757786357</v>
      </c>
      <c r="AJ15" s="10">
        <v>0.40988429441593877</v>
      </c>
      <c r="AK15" s="10">
        <f t="shared" si="4"/>
        <v>0.18001079066051068</v>
      </c>
      <c r="AL15" s="23">
        <f t="shared" si="5"/>
        <v>8.5466158560548136E-2</v>
      </c>
      <c r="AM15" s="5" t="str">
        <f>CONCATENATE(TEXT(AK15,"0.000"),"(",TEXT(AL15,"0.000"),")")</f>
        <v>0.180(0.085)</v>
      </c>
    </row>
    <row r="16" spans="1:42" x14ac:dyDescent="0.25">
      <c r="A16" s="35" t="s">
        <v>61</v>
      </c>
      <c r="B16" s="5" t="s">
        <v>51</v>
      </c>
      <c r="C16" s="5" t="s">
        <v>51</v>
      </c>
      <c r="D16" s="11">
        <v>2.338582694684221</v>
      </c>
      <c r="E16" s="11">
        <v>3.0540736465150049</v>
      </c>
      <c r="F16" s="11">
        <v>2.0737841329094793</v>
      </c>
      <c r="G16" s="11">
        <v>4.1556389367511697</v>
      </c>
      <c r="H16" s="11">
        <v>5.3853080415815073</v>
      </c>
      <c r="I16" s="11">
        <v>3.0359520020398878</v>
      </c>
      <c r="J16" s="11">
        <v>5.1392786228091616</v>
      </c>
      <c r="K16" s="11">
        <v>3.3719471235295964</v>
      </c>
      <c r="L16" s="11" t="s">
        <v>51</v>
      </c>
      <c r="M16" s="11">
        <v>3.9013179221494299</v>
      </c>
      <c r="N16" s="11">
        <v>3.8668139556505641</v>
      </c>
      <c r="O16" s="11">
        <v>3.8223636087343729</v>
      </c>
      <c r="P16" s="11">
        <v>3.8192002761685497</v>
      </c>
      <c r="Q16" s="11" t="s">
        <v>51</v>
      </c>
      <c r="R16" s="11" t="s">
        <v>51</v>
      </c>
      <c r="S16" s="11" t="s">
        <v>51</v>
      </c>
      <c r="T16" s="11" t="s">
        <v>51</v>
      </c>
      <c r="U16" s="11">
        <v>2.0869538309744806</v>
      </c>
      <c r="V16" s="11">
        <v>2.0638530127669488</v>
      </c>
      <c r="W16" s="11">
        <v>2.4057598850731345</v>
      </c>
      <c r="X16" s="11">
        <v>5.3470424055091703</v>
      </c>
      <c r="Y16" s="11">
        <v>2.3396435720559716</v>
      </c>
      <c r="Z16" s="11">
        <v>2.2080733225328526</v>
      </c>
      <c r="AA16" s="11">
        <v>1.8618456241620354</v>
      </c>
      <c r="AB16" s="11">
        <v>4.4690140548948838</v>
      </c>
      <c r="AC16" s="11" t="s">
        <v>51</v>
      </c>
      <c r="AD16" s="11">
        <v>4.5660621730083335</v>
      </c>
      <c r="AE16" s="11">
        <v>2.9382530904613455</v>
      </c>
      <c r="AF16" s="11">
        <v>5.697940227749311</v>
      </c>
      <c r="AG16" s="11">
        <v>4.3632399510713915</v>
      </c>
      <c r="AH16" s="11">
        <v>5.2860870104725137</v>
      </c>
      <c r="AI16" s="11">
        <v>6.5538760018012132</v>
      </c>
      <c r="AJ16" s="11">
        <v>8.8505102683577022</v>
      </c>
      <c r="AK16" s="11">
        <f t="shared" si="4"/>
        <v>3.8889783479412681</v>
      </c>
      <c r="AL16" s="11">
        <f t="shared" si="5"/>
        <v>1.6452710723362434</v>
      </c>
      <c r="AM16" s="5" t="str">
        <f>CONCATENATE(TEXT(AK16,"0.00"),"(",TEXT(AL16,"0.00"),")")</f>
        <v>3.89(1.65)</v>
      </c>
    </row>
    <row r="17" spans="1:39" x14ac:dyDescent="0.25">
      <c r="A17" s="35" t="s">
        <v>62</v>
      </c>
      <c r="B17" s="5" t="s">
        <v>51</v>
      </c>
      <c r="C17" s="5" t="s">
        <v>51</v>
      </c>
      <c r="D17" s="23">
        <v>5.6347385455776278E-2</v>
      </c>
      <c r="E17" s="23">
        <v>1.6914951255624547E-2</v>
      </c>
      <c r="F17" s="5" t="s">
        <v>50</v>
      </c>
      <c r="G17" s="23" t="s">
        <v>50</v>
      </c>
      <c r="H17" s="23" t="s">
        <v>50</v>
      </c>
      <c r="I17" s="23" t="s">
        <v>50</v>
      </c>
      <c r="J17" s="23" t="s">
        <v>50</v>
      </c>
      <c r="K17" s="23" t="s">
        <v>50</v>
      </c>
      <c r="L17" s="23" t="s">
        <v>51</v>
      </c>
      <c r="M17" s="23" t="s">
        <v>50</v>
      </c>
      <c r="N17" s="10">
        <v>0.10368030483292066</v>
      </c>
      <c r="O17" s="23">
        <v>8.978523148374562E-2</v>
      </c>
      <c r="P17" s="23" t="s">
        <v>50</v>
      </c>
      <c r="Q17" s="23" t="s">
        <v>51</v>
      </c>
      <c r="R17" s="23" t="s">
        <v>51</v>
      </c>
      <c r="S17" s="23" t="s">
        <v>51</v>
      </c>
      <c r="T17" s="23" t="s">
        <v>51</v>
      </c>
      <c r="U17" s="23" t="s">
        <v>50</v>
      </c>
      <c r="V17" s="23" t="s">
        <v>50</v>
      </c>
      <c r="W17" s="10">
        <v>0.15204472308317343</v>
      </c>
      <c r="X17" s="23" t="s">
        <v>50</v>
      </c>
      <c r="Y17" s="23" t="s">
        <v>50</v>
      </c>
      <c r="Z17" s="10">
        <v>0.28315996345244504</v>
      </c>
      <c r="AA17" s="23">
        <v>5.2177803231168406E-2</v>
      </c>
      <c r="AB17" s="23" t="s">
        <v>50</v>
      </c>
      <c r="AC17" s="23" t="s">
        <v>51</v>
      </c>
      <c r="AD17" s="23" t="s">
        <v>50</v>
      </c>
      <c r="AE17" s="23" t="s">
        <v>50</v>
      </c>
      <c r="AF17" s="23" t="s">
        <v>50</v>
      </c>
      <c r="AG17" s="23" t="s">
        <v>50</v>
      </c>
      <c r="AH17" s="23" t="s">
        <v>50</v>
      </c>
      <c r="AI17" s="23" t="s">
        <v>50</v>
      </c>
      <c r="AJ17" s="23" t="s">
        <v>50</v>
      </c>
      <c r="AK17" s="23">
        <f t="shared" si="4"/>
        <v>0.10773005182783628</v>
      </c>
      <c r="AL17" s="23">
        <f t="shared" si="5"/>
        <v>8.8554572843134879E-2</v>
      </c>
      <c r="AM17" s="5" t="str">
        <f>CONCATENATE(TEXT(AK17,"0.000"),"(",TEXT(AL17,"0.000"),")")</f>
        <v>0.108(0.089)</v>
      </c>
    </row>
    <row r="18" spans="1:39" x14ac:dyDescent="0.25">
      <c r="A18" s="36" t="s">
        <v>63</v>
      </c>
      <c r="B18" s="10">
        <v>0.16973303783725829</v>
      </c>
      <c r="C18" s="23">
        <v>7.2897388671725016E-2</v>
      </c>
      <c r="D18" s="10">
        <v>0.44321397759115444</v>
      </c>
      <c r="E18" s="10">
        <v>0.48207933395553132</v>
      </c>
      <c r="F18" s="10">
        <v>0.40121815056219257</v>
      </c>
      <c r="G18" s="10">
        <v>0.30785672492300536</v>
      </c>
      <c r="H18" s="11">
        <v>1.1506791733115758</v>
      </c>
      <c r="I18" s="10">
        <v>0.9684285332612742</v>
      </c>
      <c r="J18" s="11">
        <v>1.2263991645672239</v>
      </c>
      <c r="K18" s="11">
        <v>1.0914448759020838</v>
      </c>
      <c r="L18" s="10">
        <v>0.32430308304772637</v>
      </c>
      <c r="M18" s="10">
        <v>0.82075574094959858</v>
      </c>
      <c r="N18" s="10">
        <v>0.76548653291552538</v>
      </c>
      <c r="O18" s="10">
        <v>0.82394604820827166</v>
      </c>
      <c r="P18" s="10">
        <v>0.78747140526585746</v>
      </c>
      <c r="Q18" s="10">
        <v>0.18036606589361326</v>
      </c>
      <c r="R18" s="10">
        <v>0.17920069141466832</v>
      </c>
      <c r="S18" s="10">
        <v>0.13257795383653082</v>
      </c>
      <c r="T18" s="10">
        <v>0.17525352534367994</v>
      </c>
      <c r="U18" s="10">
        <v>0.68609000818832144</v>
      </c>
      <c r="V18" s="10">
        <v>0.57695844209211344</v>
      </c>
      <c r="W18" s="10">
        <v>0.70965556485495018</v>
      </c>
      <c r="X18" s="10">
        <v>0.97463317384493597</v>
      </c>
      <c r="Y18" s="10">
        <v>0.97548829105300627</v>
      </c>
      <c r="Z18" s="10">
        <v>0.89253198564702607</v>
      </c>
      <c r="AA18" s="10">
        <v>0.53200884239748514</v>
      </c>
      <c r="AB18" s="10">
        <v>0.80474997328032039</v>
      </c>
      <c r="AC18" s="10">
        <v>0.5857659437681374</v>
      </c>
      <c r="AD18" s="11">
        <v>1.111474958673867</v>
      </c>
      <c r="AE18" s="10">
        <v>1.0860432104716198</v>
      </c>
      <c r="AF18" s="11">
        <v>1.186275851273386</v>
      </c>
      <c r="AG18" s="11">
        <v>1.2717198659659927</v>
      </c>
      <c r="AH18" s="11">
        <v>1.2102841232385209</v>
      </c>
      <c r="AI18" s="11">
        <v>1.3097272763546142</v>
      </c>
      <c r="AJ18" s="11">
        <v>1.3576446689666308</v>
      </c>
      <c r="AK18" s="10">
        <f t="shared" si="4"/>
        <v>0.73641038821512639</v>
      </c>
      <c r="AL18" s="10">
        <f t="shared" si="5"/>
        <v>0.39160283621453346</v>
      </c>
      <c r="AM18" s="5" t="str">
        <f>CONCATENATE(TEXT(AK18,"0.000"),"(",TEXT(AL18,"0.000"),")")</f>
        <v>0.736(0.392)</v>
      </c>
    </row>
    <row r="19" spans="1:39" x14ac:dyDescent="0.25">
      <c r="A19" s="36" t="s">
        <v>64</v>
      </c>
      <c r="B19" s="5" t="s">
        <v>51</v>
      </c>
      <c r="C19" s="5" t="s">
        <v>51</v>
      </c>
      <c r="D19" s="11">
        <v>1.3614738065393142</v>
      </c>
      <c r="E19" s="11">
        <v>1.0725797642378474</v>
      </c>
      <c r="F19" s="11">
        <v>1.464701426094956</v>
      </c>
      <c r="G19" s="11">
        <v>1.4657970440349286</v>
      </c>
      <c r="H19" s="11">
        <v>1.1461189002197922</v>
      </c>
      <c r="I19" s="10">
        <v>0.81630824567402638</v>
      </c>
      <c r="J19" s="10">
        <v>0.90309016362921279</v>
      </c>
      <c r="K19" s="11">
        <v>1.4832293604584712</v>
      </c>
      <c r="L19" s="10" t="s">
        <v>51</v>
      </c>
      <c r="M19" s="10">
        <v>0.94506173325369969</v>
      </c>
      <c r="N19" s="10">
        <v>0.65954647983316483</v>
      </c>
      <c r="O19" s="10">
        <v>0.489303667179462</v>
      </c>
      <c r="P19" s="10">
        <v>0.25571176766948495</v>
      </c>
      <c r="Q19" s="10" t="s">
        <v>51</v>
      </c>
      <c r="R19" s="10" t="s">
        <v>51</v>
      </c>
      <c r="S19" s="10" t="s">
        <v>51</v>
      </c>
      <c r="T19" s="10" t="s">
        <v>51</v>
      </c>
      <c r="U19" s="10">
        <v>0.78434654207466559</v>
      </c>
      <c r="V19" s="10">
        <v>0.38311938113521599</v>
      </c>
      <c r="W19" s="10">
        <v>0.52077706818302716</v>
      </c>
      <c r="X19" s="10">
        <v>0.34196251666548722</v>
      </c>
      <c r="Y19" s="10">
        <v>0.67253403349577923</v>
      </c>
      <c r="Z19" s="10">
        <v>0.75958070259774535</v>
      </c>
      <c r="AA19" s="10">
        <v>0.30082821046225544</v>
      </c>
      <c r="AB19" s="10">
        <v>0.75595281126161396</v>
      </c>
      <c r="AC19" s="10" t="s">
        <v>51</v>
      </c>
      <c r="AD19" s="10" t="s">
        <v>50</v>
      </c>
      <c r="AE19" s="10" t="s">
        <v>50</v>
      </c>
      <c r="AF19" s="10">
        <v>0.2314855485072457</v>
      </c>
      <c r="AG19" s="10">
        <v>0.57640181503312182</v>
      </c>
      <c r="AH19" s="11">
        <v>1.2681701023045902</v>
      </c>
      <c r="AI19" s="11">
        <v>1.1209726181923607</v>
      </c>
      <c r="AJ19" s="11">
        <v>1.7273481498696577</v>
      </c>
      <c r="AK19" s="10">
        <f t="shared" si="4"/>
        <v>0.86025607434428519</v>
      </c>
      <c r="AL19" s="10">
        <f t="shared" si="5"/>
        <v>0.43306662521422806</v>
      </c>
      <c r="AM19" s="5" t="str">
        <f>CONCATENATE(TEXT(AK19,"0.000"),"(",TEXT(AL19,"0.000"),")")</f>
        <v>0.860(0.433)</v>
      </c>
    </row>
    <row r="20" spans="1:39" x14ac:dyDescent="0.25">
      <c r="A20" s="36" t="s">
        <v>65</v>
      </c>
      <c r="B20" s="5" t="s">
        <v>51</v>
      </c>
      <c r="C20" s="5" t="s">
        <v>51</v>
      </c>
      <c r="D20" s="10">
        <v>0.49893698708262602</v>
      </c>
      <c r="E20" s="10">
        <v>0.23589097300439957</v>
      </c>
      <c r="F20" s="11">
        <v>1.0494920324937251</v>
      </c>
      <c r="G20" s="10">
        <v>0.68543834155731787</v>
      </c>
      <c r="H20" s="10">
        <v>0.57539254103514126</v>
      </c>
      <c r="I20" s="10">
        <v>0.60110867640435794</v>
      </c>
      <c r="J20" s="10">
        <v>0.7930048092304619</v>
      </c>
      <c r="K20" s="10">
        <v>0.51520427010829617</v>
      </c>
      <c r="L20" s="10" t="s">
        <v>51</v>
      </c>
      <c r="M20" s="10">
        <v>0.27136976614937014</v>
      </c>
      <c r="N20" s="10">
        <v>9.2470777939183596E-2</v>
      </c>
      <c r="O20" s="10">
        <v>0.23318178511097176</v>
      </c>
      <c r="P20" s="10">
        <v>0.34966540202634921</v>
      </c>
      <c r="Q20" s="10" t="s">
        <v>51</v>
      </c>
      <c r="R20" s="10" t="s">
        <v>51</v>
      </c>
      <c r="S20" s="10" t="s">
        <v>51</v>
      </c>
      <c r="T20" s="10" t="s">
        <v>51</v>
      </c>
      <c r="U20" s="10">
        <v>0.2334383924736837</v>
      </c>
      <c r="V20" s="10">
        <v>0.37101381335613737</v>
      </c>
      <c r="W20" s="10">
        <v>0.46746807808133167</v>
      </c>
      <c r="X20" s="10">
        <v>0.37730746388639136</v>
      </c>
      <c r="Y20" s="10">
        <v>0.58747861467987228</v>
      </c>
      <c r="Z20" s="23">
        <v>1.1874993025745153E-2</v>
      </c>
      <c r="AA20" s="10">
        <v>0.2143986384278723</v>
      </c>
      <c r="AB20" s="10">
        <v>0.16913549811610151</v>
      </c>
      <c r="AC20" s="10" t="s">
        <v>51</v>
      </c>
      <c r="AD20" s="10">
        <v>0.32767039873419473</v>
      </c>
      <c r="AE20" s="10">
        <v>0.33448067506448098</v>
      </c>
      <c r="AF20" s="10">
        <v>0.66173542504054794</v>
      </c>
      <c r="AG20" s="10">
        <v>0.38287395947806924</v>
      </c>
      <c r="AH20" s="10">
        <v>0.37883527603911199</v>
      </c>
      <c r="AI20" s="10">
        <v>0.3162944421863082</v>
      </c>
      <c r="AJ20" s="10">
        <v>0.57156105531957357</v>
      </c>
      <c r="AK20" s="10">
        <f t="shared" si="4"/>
        <v>0.41876752170561571</v>
      </c>
      <c r="AL20" s="10">
        <f t="shared" si="5"/>
        <v>0.22645558668133153</v>
      </c>
      <c r="AM20" s="5" t="str">
        <f>CONCATENATE(TEXT(AK20,"0.000"),"(",TEXT(AL20,"0.000"),")")</f>
        <v>0.419(0.226)</v>
      </c>
    </row>
    <row r="21" spans="1:39" x14ac:dyDescent="0.25">
      <c r="A21" s="36" t="s">
        <v>66</v>
      </c>
      <c r="B21" s="10">
        <v>0.18340904295192711</v>
      </c>
      <c r="C21" s="10">
        <v>0.18958511687660123</v>
      </c>
      <c r="D21" s="10">
        <v>0.26898256441332702</v>
      </c>
      <c r="E21" s="10">
        <v>0.12779103243372497</v>
      </c>
      <c r="F21" s="10">
        <v>0.88161929792412652</v>
      </c>
      <c r="G21" s="10">
        <v>5.232276172778004E-2</v>
      </c>
      <c r="H21" s="10">
        <v>0.23973192545036812</v>
      </c>
      <c r="I21" s="10">
        <v>0.21549463125743765</v>
      </c>
      <c r="J21" s="10">
        <v>0.22188748131631364</v>
      </c>
      <c r="K21" s="10">
        <v>0.32183004215327693</v>
      </c>
      <c r="L21" s="10">
        <v>8.9045292210814572E-2</v>
      </c>
      <c r="M21" s="10">
        <v>0.13219820001042737</v>
      </c>
      <c r="N21" s="10">
        <v>0.11084174246380982</v>
      </c>
      <c r="O21" s="10">
        <v>0.15121991199076118</v>
      </c>
      <c r="P21" s="10">
        <v>0.18932679985650644</v>
      </c>
      <c r="Q21" s="23">
        <v>3.3697908695225549E-2</v>
      </c>
      <c r="R21" s="23">
        <v>3.3718346137036205E-2</v>
      </c>
      <c r="S21" s="23">
        <v>1.5736392661314845E-2</v>
      </c>
      <c r="T21" s="10">
        <v>3.4709938690286088E-2</v>
      </c>
      <c r="U21" s="10">
        <v>0.19517391573413556</v>
      </c>
      <c r="V21" s="10">
        <v>0.38725627741393664</v>
      </c>
      <c r="W21" s="10">
        <v>0.20341078908875543</v>
      </c>
      <c r="X21" s="10">
        <v>0.3087329631708583</v>
      </c>
      <c r="Y21" s="10">
        <v>0.20431835615854499</v>
      </c>
      <c r="Z21" s="10">
        <v>0.12406061588111153</v>
      </c>
      <c r="AA21" s="10">
        <v>0.18540844042714844</v>
      </c>
      <c r="AB21" s="10">
        <v>0.41072054965358401</v>
      </c>
      <c r="AC21" s="10">
        <v>4.7446704074263962E-2</v>
      </c>
      <c r="AD21" s="10">
        <v>0.1986368116527413</v>
      </c>
      <c r="AE21" s="10">
        <v>0.21850528430848645</v>
      </c>
      <c r="AF21" s="10">
        <v>0.29111288592588208</v>
      </c>
      <c r="AG21" s="10">
        <v>0.10814609060526682</v>
      </c>
      <c r="AH21" s="23">
        <v>4.4861497992787283E-2</v>
      </c>
      <c r="AI21" s="23">
        <v>8.276750852904248E-2</v>
      </c>
      <c r="AJ21" s="10">
        <v>0.12042787672822741</v>
      </c>
      <c r="AK21" s="10">
        <f t="shared" si="4"/>
        <v>0.18926099990188108</v>
      </c>
      <c r="AL21" s="10">
        <f t="shared" si="5"/>
        <v>0.15677139099399257</v>
      </c>
      <c r="AM21" s="5" t="str">
        <f>CONCATENATE(TEXT(AK21,"0.000"),"(",TEXT(AL21,"0.000"),")")</f>
        <v>0.189(0.157)</v>
      </c>
    </row>
    <row r="22" spans="1:39" x14ac:dyDescent="0.25">
      <c r="A22" s="36" t="s">
        <v>67</v>
      </c>
      <c r="B22" s="10">
        <v>0.13314098689566142</v>
      </c>
      <c r="C22" s="23">
        <v>0.13641199009050003</v>
      </c>
      <c r="D22" s="23">
        <v>4.2794910088222032E-2</v>
      </c>
      <c r="E22" s="23" t="s">
        <v>50</v>
      </c>
      <c r="F22" s="23" t="s">
        <v>50</v>
      </c>
      <c r="G22" s="10">
        <v>0.16470687854288876</v>
      </c>
      <c r="H22" s="23">
        <v>2.8123065106304003E-2</v>
      </c>
      <c r="I22" s="23">
        <v>2.0104553568268364E-2</v>
      </c>
      <c r="J22" s="23">
        <v>5.5979097763822087E-2</v>
      </c>
      <c r="K22" s="23" t="s">
        <v>50</v>
      </c>
      <c r="L22" s="23">
        <v>5.5817816297329938E-2</v>
      </c>
      <c r="M22" s="23">
        <v>2.4352239978784069E-2</v>
      </c>
      <c r="N22" s="23">
        <v>6.7873847017414154E-2</v>
      </c>
      <c r="O22" s="23">
        <v>7.9067555676268775E-3</v>
      </c>
      <c r="P22" s="23">
        <v>1.8092692706701077E-2</v>
      </c>
      <c r="Q22" s="23">
        <v>2.821134887632178E-2</v>
      </c>
      <c r="R22" s="23">
        <v>3.7499091611820828E-2</v>
      </c>
      <c r="S22" s="23">
        <v>1.8941847719007254E-2</v>
      </c>
      <c r="T22" s="23">
        <v>3.9608679646451268E-2</v>
      </c>
      <c r="U22" s="23">
        <v>8.1074882260664657E-2</v>
      </c>
      <c r="V22" s="23">
        <v>3.6675432612183097E-2</v>
      </c>
      <c r="W22" s="23">
        <v>1.1294578179588401E-2</v>
      </c>
      <c r="X22" s="23">
        <v>3.3462187105030183E-2</v>
      </c>
      <c r="Y22" s="23">
        <v>5.6235426841229619E-2</v>
      </c>
      <c r="Z22" s="23">
        <v>4.7246069986829606E-2</v>
      </c>
      <c r="AA22" s="23">
        <v>8.8622738541634813E-2</v>
      </c>
      <c r="AB22" s="23">
        <v>7.2129748120817891E-2</v>
      </c>
      <c r="AC22" s="10">
        <v>0.14725317546973912</v>
      </c>
      <c r="AD22" s="23">
        <v>1.9618542474894297E-2</v>
      </c>
      <c r="AE22" s="23">
        <v>1.1236967175143558E-2</v>
      </c>
      <c r="AF22" s="23">
        <v>6.463413837944941E-2</v>
      </c>
      <c r="AG22" s="23">
        <v>9.8094768397343837E-2</v>
      </c>
      <c r="AH22" s="23">
        <v>6.7180309762677306E-3</v>
      </c>
      <c r="AI22" s="23">
        <v>2.5258659517336047E-3</v>
      </c>
      <c r="AJ22" s="23">
        <v>3.3402392681861688E-2</v>
      </c>
      <c r="AK22" s="23">
        <f t="shared" si="4"/>
        <v>5.2805960832235467E-2</v>
      </c>
      <c r="AL22" s="23">
        <f t="shared" si="5"/>
        <v>4.3256992451492747E-2</v>
      </c>
      <c r="AM22" s="5" t="str">
        <f>CONCATENATE(TEXT(AK22,"0.00E-0"),"(",TEXT(AL22,"0.00E-0"),")")</f>
        <v>5.28E-2(4.33E-2)</v>
      </c>
    </row>
    <row r="23" spans="1:39" x14ac:dyDescent="0.25">
      <c r="A23" s="35" t="s">
        <v>68</v>
      </c>
      <c r="B23" s="5" t="s">
        <v>51</v>
      </c>
      <c r="C23" s="5" t="s">
        <v>51</v>
      </c>
      <c r="D23" s="11">
        <v>2.8415026532735599</v>
      </c>
      <c r="E23" s="11">
        <v>2.2743175033551108</v>
      </c>
      <c r="F23" s="11">
        <v>4.0050917920039728</v>
      </c>
      <c r="G23" s="11">
        <v>4.0823434499622744</v>
      </c>
      <c r="H23" s="11">
        <v>4.0530293244797724</v>
      </c>
      <c r="I23" s="11">
        <v>3.8109584120791822</v>
      </c>
      <c r="J23" s="11">
        <v>3.5102040161258112</v>
      </c>
      <c r="K23" s="11">
        <v>3.6794435386999393</v>
      </c>
      <c r="L23" s="11" t="s">
        <v>51</v>
      </c>
      <c r="M23" s="11">
        <v>2.2821952235718395</v>
      </c>
      <c r="N23" s="11">
        <v>1.6206844551718445</v>
      </c>
      <c r="O23" s="11">
        <v>2.0850115899008275</v>
      </c>
      <c r="P23" s="11">
        <v>2.8534625841219379</v>
      </c>
      <c r="Q23" s="11" t="s">
        <v>51</v>
      </c>
      <c r="R23" s="11" t="s">
        <v>51</v>
      </c>
      <c r="S23" s="11" t="s">
        <v>51</v>
      </c>
      <c r="T23" s="11" t="s">
        <v>51</v>
      </c>
      <c r="U23" s="11">
        <v>3.0106233080033729</v>
      </c>
      <c r="V23" s="11">
        <v>4.0034138787940536</v>
      </c>
      <c r="W23" s="11">
        <v>3.3893826192060916</v>
      </c>
      <c r="X23" s="11">
        <v>2.3690377787448553</v>
      </c>
      <c r="Y23" s="11">
        <v>1.7751867821813072</v>
      </c>
      <c r="Z23" s="11">
        <v>1.5934186293533774</v>
      </c>
      <c r="AA23" s="11">
        <v>1.603329805203767</v>
      </c>
      <c r="AB23" s="11">
        <v>2.6759285827043344</v>
      </c>
      <c r="AC23" s="11" t="s">
        <v>51</v>
      </c>
      <c r="AD23" s="11">
        <v>2.7894138279513769</v>
      </c>
      <c r="AE23" s="11">
        <v>4.6492830245165511</v>
      </c>
      <c r="AF23" s="11">
        <v>4.6304681584045237</v>
      </c>
      <c r="AG23" s="11">
        <v>1.6430771456843019</v>
      </c>
      <c r="AH23" s="11">
        <v>1.8699556055541831</v>
      </c>
      <c r="AI23" s="11">
        <v>1.5411725172904178</v>
      </c>
      <c r="AJ23" s="11">
        <v>2.7027260029390252</v>
      </c>
      <c r="AK23" s="11">
        <f t="shared" si="4"/>
        <v>2.8646171188621343</v>
      </c>
      <c r="AL23" s="11">
        <f t="shared" si="5"/>
        <v>0.99715327490565109</v>
      </c>
      <c r="AM23" s="5" t="str">
        <f>CONCATENATE(TEXT(AK23,"0.00"),"(",TEXT(AL23,"0.00"),")")</f>
        <v>2.86(1.00)</v>
      </c>
    </row>
    <row r="24" spans="1:39" x14ac:dyDescent="0.25">
      <c r="A24" s="35" t="s">
        <v>45</v>
      </c>
      <c r="B24" s="5" t="s">
        <v>51</v>
      </c>
      <c r="C24" s="5" t="s">
        <v>51</v>
      </c>
      <c r="D24" s="11">
        <v>2.3822637417828707</v>
      </c>
      <c r="E24" s="11">
        <v>3.3587051866082964</v>
      </c>
      <c r="F24" s="11">
        <v>6.0507133362294763</v>
      </c>
      <c r="G24" s="11">
        <v>5.6340605059089022</v>
      </c>
      <c r="H24" s="11">
        <v>7.1509622373512194</v>
      </c>
      <c r="I24" s="11">
        <v>5.8446811816856332</v>
      </c>
      <c r="J24" s="11">
        <v>6.1994647545596875</v>
      </c>
      <c r="K24" s="11">
        <v>6.4964479761287866</v>
      </c>
      <c r="L24" s="11" t="s">
        <v>51</v>
      </c>
      <c r="M24" s="11">
        <v>7.2053885256149632</v>
      </c>
      <c r="N24" s="11">
        <v>6.1474177349116639</v>
      </c>
      <c r="O24" s="11">
        <v>6.1495681683573356</v>
      </c>
      <c r="P24" s="11">
        <v>5.6941326372972627</v>
      </c>
      <c r="Q24" s="11" t="s">
        <v>51</v>
      </c>
      <c r="R24" s="11" t="s">
        <v>51</v>
      </c>
      <c r="S24" s="11" t="s">
        <v>51</v>
      </c>
      <c r="T24" s="11" t="s">
        <v>51</v>
      </c>
      <c r="U24" s="11">
        <v>4.6334709297704553</v>
      </c>
      <c r="V24" s="11">
        <v>3.3889558351503459</v>
      </c>
      <c r="W24" s="11">
        <v>4.1280658469947973</v>
      </c>
      <c r="X24" s="11">
        <v>6.8794899338586779</v>
      </c>
      <c r="Y24" s="11">
        <v>2.8643965862037244</v>
      </c>
      <c r="Z24" s="11">
        <v>7.2817371586009267</v>
      </c>
      <c r="AA24" s="11">
        <v>3.9203315306882214</v>
      </c>
      <c r="AB24" s="11">
        <v>4.7543344595733474</v>
      </c>
      <c r="AC24" s="11" t="s">
        <v>51</v>
      </c>
      <c r="AD24" s="11">
        <v>5.6451238478996233</v>
      </c>
      <c r="AE24" s="11">
        <v>6.1173738015903893</v>
      </c>
      <c r="AF24" s="11">
        <v>5.968329007038875</v>
      </c>
      <c r="AG24" s="11">
        <v>7.0921210078281325</v>
      </c>
      <c r="AH24" s="11">
        <v>7.9447726913163894</v>
      </c>
      <c r="AI24" s="11">
        <v>8.0651846374784686</v>
      </c>
      <c r="AJ24" s="11">
        <v>8.2142847597758255</v>
      </c>
      <c r="AK24" s="11">
        <f t="shared" si="4"/>
        <v>5.7485843711186773</v>
      </c>
      <c r="AL24" s="11">
        <f t="shared" si="5"/>
        <v>1.5970858368185115</v>
      </c>
      <c r="AM24" s="5" t="str">
        <f>CONCATENATE(TEXT(AK24,"0.00"),"(",TEXT(AL24,"0.00"),")")</f>
        <v>5.75(1.60)</v>
      </c>
    </row>
    <row r="25" spans="1:39" x14ac:dyDescent="0.25">
      <c r="A25" s="35" t="s">
        <v>46</v>
      </c>
      <c r="B25" s="5" t="s">
        <v>51</v>
      </c>
      <c r="C25" s="5" t="s">
        <v>51</v>
      </c>
      <c r="D25" s="10">
        <v>0.22947254049834259</v>
      </c>
      <c r="E25" s="10">
        <v>0.15598386559354552</v>
      </c>
      <c r="F25" s="5" t="s">
        <v>50</v>
      </c>
      <c r="G25" s="10" t="s">
        <v>50</v>
      </c>
      <c r="H25" s="10">
        <v>0.24548711491738026</v>
      </c>
      <c r="I25" s="10">
        <v>0.21291082717107407</v>
      </c>
      <c r="J25" s="10">
        <v>0.22267967482318013</v>
      </c>
      <c r="K25" s="10">
        <v>0.27919863951290563</v>
      </c>
      <c r="L25" s="10" t="s">
        <v>51</v>
      </c>
      <c r="M25" s="10">
        <v>0.1681657894997019</v>
      </c>
      <c r="N25" s="10">
        <v>0.14493043698500738</v>
      </c>
      <c r="O25" s="10">
        <v>0.12860158780217584</v>
      </c>
      <c r="P25" s="10">
        <v>0.14034080398875323</v>
      </c>
      <c r="Q25" s="10" t="s">
        <v>51</v>
      </c>
      <c r="R25" s="10" t="s">
        <v>51</v>
      </c>
      <c r="S25" s="10" t="s">
        <v>51</v>
      </c>
      <c r="T25" s="10" t="s">
        <v>51</v>
      </c>
      <c r="U25" s="10">
        <v>0.13175216313522239</v>
      </c>
      <c r="V25" s="10">
        <v>0.2119492174897826</v>
      </c>
      <c r="W25" s="10">
        <v>0.24523490294677805</v>
      </c>
      <c r="X25" s="10">
        <v>0.19300150769877802</v>
      </c>
      <c r="Y25" s="10">
        <v>0.23122823714762458</v>
      </c>
      <c r="Z25" s="10">
        <v>0.16334128663309827</v>
      </c>
      <c r="AA25" s="10">
        <v>0.11898499385675866</v>
      </c>
      <c r="AB25" s="10">
        <v>0.12463865997732039</v>
      </c>
      <c r="AC25" s="10" t="s">
        <v>51</v>
      </c>
      <c r="AD25" s="10">
        <v>0.28310777489962113</v>
      </c>
      <c r="AE25" s="10">
        <v>0.27096342596364403</v>
      </c>
      <c r="AF25" s="10">
        <v>0.29667467080078497</v>
      </c>
      <c r="AG25" s="10">
        <v>0.31832956355502234</v>
      </c>
      <c r="AH25" s="10">
        <v>0.21498449296867508</v>
      </c>
      <c r="AI25" s="10">
        <v>0.20812396411378295</v>
      </c>
      <c r="AJ25" s="10">
        <v>0.25950978382561452</v>
      </c>
      <c r="AK25" s="10">
        <f t="shared" si="4"/>
        <v>0.20798383703218298</v>
      </c>
      <c r="AL25" s="10">
        <f t="shared" si="5"/>
        <v>5.8990883603669039E-2</v>
      </c>
      <c r="AM25" s="5" t="str">
        <f>CONCATENATE(TEXT(AK25,"0.000"),"(",TEXT(AL25,"0.000"),")")</f>
        <v>0.208(0.059)</v>
      </c>
    </row>
    <row r="26" spans="1:39" x14ac:dyDescent="0.25">
      <c r="A26" s="35" t="s">
        <v>47</v>
      </c>
      <c r="B26" s="5" t="s">
        <v>51</v>
      </c>
      <c r="C26" s="5" t="s">
        <v>51</v>
      </c>
      <c r="D26" s="5" t="s">
        <v>50</v>
      </c>
      <c r="E26" s="5" t="s">
        <v>50</v>
      </c>
      <c r="F26" s="5" t="s">
        <v>50</v>
      </c>
      <c r="G26" s="5" t="s">
        <v>50</v>
      </c>
      <c r="H26" s="5" t="s">
        <v>50</v>
      </c>
      <c r="I26" s="5" t="s">
        <v>50</v>
      </c>
      <c r="J26" s="5" t="s">
        <v>50</v>
      </c>
      <c r="K26" s="5" t="s">
        <v>50</v>
      </c>
      <c r="L26" s="5" t="s">
        <v>51</v>
      </c>
      <c r="M26" s="5" t="s">
        <v>50</v>
      </c>
      <c r="N26" s="5" t="s">
        <v>50</v>
      </c>
      <c r="O26" s="5" t="s">
        <v>50</v>
      </c>
      <c r="P26" s="5" t="s">
        <v>50</v>
      </c>
      <c r="Q26" s="5" t="s">
        <v>51</v>
      </c>
      <c r="R26" s="5" t="s">
        <v>51</v>
      </c>
      <c r="S26" s="5" t="s">
        <v>51</v>
      </c>
      <c r="T26" s="5" t="s">
        <v>51</v>
      </c>
      <c r="U26" s="23">
        <v>4.9418395592146468E-2</v>
      </c>
      <c r="V26" s="23">
        <v>3.6835329225536971E-2</v>
      </c>
      <c r="W26" s="5" t="s">
        <v>50</v>
      </c>
      <c r="X26" s="5" t="s">
        <v>50</v>
      </c>
      <c r="Y26" s="23">
        <v>5.6950261905802178E-2</v>
      </c>
      <c r="Z26" s="23">
        <v>1.2093359556262428E-2</v>
      </c>
      <c r="AA26" s="23">
        <v>7.1606588309278199E-3</v>
      </c>
      <c r="AB26" s="23">
        <v>4.5062250406117707E-2</v>
      </c>
      <c r="AC26" s="23" t="s">
        <v>51</v>
      </c>
      <c r="AD26" s="23" t="s">
        <v>50</v>
      </c>
      <c r="AE26" s="23" t="s">
        <v>50</v>
      </c>
      <c r="AF26" s="23" t="s">
        <v>50</v>
      </c>
      <c r="AG26" s="23" t="s">
        <v>50</v>
      </c>
      <c r="AH26" s="23" t="s">
        <v>50</v>
      </c>
      <c r="AI26" s="23" t="s">
        <v>50</v>
      </c>
      <c r="AJ26" s="23" t="s">
        <v>50</v>
      </c>
      <c r="AK26" s="23">
        <f t="shared" si="4"/>
        <v>3.4586709252798921E-2</v>
      </c>
      <c r="AL26" s="23">
        <f t="shared" si="5"/>
        <v>2.0459910476259686E-2</v>
      </c>
      <c r="AM26" s="5" t="str">
        <f>CONCATENATE(TEXT(AK26,"0.00E-0"),"(",TEXT(AL26,"0.00E-0"),")")</f>
        <v>3.46E-2(2.05E-2)</v>
      </c>
    </row>
    <row r="27" spans="1:39" x14ac:dyDescent="0.25">
      <c r="A27" s="35" t="s">
        <v>48</v>
      </c>
      <c r="B27" s="5" t="s">
        <v>51</v>
      </c>
      <c r="C27" s="5" t="s">
        <v>51</v>
      </c>
      <c r="D27" s="10">
        <v>0.25103353944244722</v>
      </c>
      <c r="E27" s="10">
        <v>0.19954742589670182</v>
      </c>
      <c r="F27" s="11">
        <v>1.8751860356258474</v>
      </c>
      <c r="G27" s="10" t="s">
        <v>50</v>
      </c>
      <c r="H27" s="10">
        <v>0.32661905132285907</v>
      </c>
      <c r="I27" s="10">
        <v>0.22627457957455657</v>
      </c>
      <c r="J27" s="10">
        <v>0.34183014040366477</v>
      </c>
      <c r="K27" s="10">
        <v>0.41109880932619641</v>
      </c>
      <c r="L27" s="10" t="s">
        <v>51</v>
      </c>
      <c r="M27" s="10">
        <v>0.19378141400985949</v>
      </c>
      <c r="N27" s="10">
        <v>0.26539748088213339</v>
      </c>
      <c r="O27" s="23">
        <v>7.2220079779241483E-2</v>
      </c>
      <c r="P27" s="23">
        <v>9.8564836074946247E-2</v>
      </c>
      <c r="Q27" s="10" t="s">
        <v>51</v>
      </c>
      <c r="R27" s="10" t="s">
        <v>51</v>
      </c>
      <c r="S27" s="10" t="s">
        <v>51</v>
      </c>
      <c r="T27" s="10" t="s">
        <v>51</v>
      </c>
      <c r="U27" s="10">
        <v>0.19571981587589105</v>
      </c>
      <c r="V27" s="10">
        <v>0.11663636287988262</v>
      </c>
      <c r="W27" s="10">
        <v>0.12162490907921582</v>
      </c>
      <c r="X27" s="10" t="s">
        <v>50</v>
      </c>
      <c r="Y27" s="10" t="s">
        <v>50</v>
      </c>
      <c r="Z27" s="10">
        <v>0.35498505529648366</v>
      </c>
      <c r="AA27" s="10">
        <v>0.17031973505290135</v>
      </c>
      <c r="AB27" s="10">
        <v>5.4165361467795145E-2</v>
      </c>
      <c r="AC27" s="10" t="s">
        <v>51</v>
      </c>
      <c r="AD27" s="10">
        <v>6.4537643921688786E-2</v>
      </c>
      <c r="AE27" s="10">
        <v>0.29077185585913889</v>
      </c>
      <c r="AF27" s="10">
        <v>0.25450261487712589</v>
      </c>
      <c r="AG27" s="10">
        <v>0.24170611969964723</v>
      </c>
      <c r="AH27" s="10">
        <v>0.25261249386043227</v>
      </c>
      <c r="AI27" s="10">
        <v>0.31626530938591624</v>
      </c>
      <c r="AJ27" s="10">
        <v>0.68071875363054823</v>
      </c>
      <c r="AK27" s="10">
        <f t="shared" si="4"/>
        <v>0.30733830930104672</v>
      </c>
      <c r="AL27" s="10">
        <f t="shared" si="5"/>
        <v>0.36011020916243014</v>
      </c>
      <c r="AM27" s="5" t="str">
        <f>CONCATENATE(TEXT(AK27,"0.000"),"(",TEXT(AL27,"0.000"),")")</f>
        <v>0.307(0.360)</v>
      </c>
    </row>
    <row r="28" spans="1:39" x14ac:dyDescent="0.25">
      <c r="A28" s="36" t="s">
        <v>49</v>
      </c>
      <c r="B28" s="21">
        <v>6.3146697472762692E-2</v>
      </c>
      <c r="C28" s="21">
        <v>7.3072410448947148E-2</v>
      </c>
      <c r="D28" s="21">
        <v>5.193853983124827E-2</v>
      </c>
      <c r="E28" s="21">
        <v>5.1936883094897149E-2</v>
      </c>
      <c r="F28" s="21" t="s">
        <v>51</v>
      </c>
      <c r="G28" s="21" t="s">
        <v>52</v>
      </c>
      <c r="H28" s="14">
        <v>0.13042169926205907</v>
      </c>
      <c r="I28" s="14">
        <v>0.1105630647528075</v>
      </c>
      <c r="J28" s="14">
        <v>0.134989399044179</v>
      </c>
      <c r="K28" s="14">
        <v>0.11377236779188267</v>
      </c>
      <c r="L28" s="14">
        <v>0.12825952905229759</v>
      </c>
      <c r="M28" s="14">
        <v>0.13145046441253841</v>
      </c>
      <c r="N28" s="21">
        <v>9.7167109251603434E-2</v>
      </c>
      <c r="O28" s="14">
        <v>0.10867856410743899</v>
      </c>
      <c r="P28" s="14">
        <v>0.12797384716375909</v>
      </c>
      <c r="Q28" s="14">
        <v>0.11968306906692487</v>
      </c>
      <c r="R28" s="14">
        <v>0.12554774412815015</v>
      </c>
      <c r="S28" s="14">
        <v>9.6261890959453048E-2</v>
      </c>
      <c r="T28" s="14">
        <v>0.10006391699640013</v>
      </c>
      <c r="U28" s="21">
        <v>7.4013182496602076E-2</v>
      </c>
      <c r="V28" s="14">
        <v>0.12295049938726424</v>
      </c>
      <c r="W28" s="21">
        <v>6.6121496806558017E-2</v>
      </c>
      <c r="X28" s="21">
        <v>9.4711368799952372E-2</v>
      </c>
      <c r="Y28" s="21">
        <v>8.41616732501132E-2</v>
      </c>
      <c r="Z28" s="14">
        <v>0.10007180222834244</v>
      </c>
      <c r="AA28" s="14">
        <v>0.11924515339719295</v>
      </c>
      <c r="AB28" s="14">
        <v>7.8499656433212633E-2</v>
      </c>
      <c r="AC28" s="14">
        <v>0.14936699193220557</v>
      </c>
      <c r="AD28" s="14" t="s">
        <v>51</v>
      </c>
      <c r="AE28" s="14">
        <v>0.18741939952458819</v>
      </c>
      <c r="AF28" s="21">
        <v>8.9922394680431755E-2</v>
      </c>
      <c r="AG28" s="10">
        <v>0.12253618566918131</v>
      </c>
      <c r="AH28" s="14">
        <v>0.19827333744729025</v>
      </c>
      <c r="AI28" s="14">
        <v>0.16866927400434312</v>
      </c>
      <c r="AJ28" s="14" t="s">
        <v>51</v>
      </c>
      <c r="AK28" s="14">
        <f t="shared" si="4"/>
        <v>0.11035127783531055</v>
      </c>
      <c r="AL28" s="14">
        <f t="shared" si="5"/>
        <v>3.5619925481970127E-2</v>
      </c>
      <c r="AM28" s="5" t="str">
        <f>CONCATENATE(TEXT(AK28,"0.000"),"(",TEXT(AL28,"0.000"),")")</f>
        <v>0.110(0.036)</v>
      </c>
    </row>
    <row r="29" spans="1:39" x14ac:dyDescent="0.25">
      <c r="A29" s="36" t="s">
        <v>69</v>
      </c>
      <c r="B29" s="21">
        <v>2.4550699769806815E-3</v>
      </c>
      <c r="C29" s="21">
        <v>2.6648674050381202E-3</v>
      </c>
      <c r="D29" s="21">
        <v>3.6362568982366539E-3</v>
      </c>
      <c r="E29" s="21">
        <v>1.4243818430659057E-3</v>
      </c>
      <c r="F29" s="21" t="s">
        <v>51</v>
      </c>
      <c r="G29" s="21">
        <v>1.5956953696083257E-4</v>
      </c>
      <c r="H29" s="21">
        <v>4.3704649683801635E-3</v>
      </c>
      <c r="I29" s="21">
        <v>1.0310239413651563E-2</v>
      </c>
      <c r="J29" s="21">
        <v>2.4754678564180435E-3</v>
      </c>
      <c r="K29" s="21">
        <v>6.6128409155942688E-3</v>
      </c>
      <c r="L29" s="21">
        <v>7.5477185860805115E-3</v>
      </c>
      <c r="M29" s="21">
        <v>8.1770976561626333E-4</v>
      </c>
      <c r="N29" s="21">
        <v>9.3892801927655074E-4</v>
      </c>
      <c r="O29" s="21">
        <v>8.7637557928432926E-4</v>
      </c>
      <c r="P29" s="21">
        <v>1.6855181007322624E-3</v>
      </c>
      <c r="Q29" s="21">
        <v>7.8091732007767064E-4</v>
      </c>
      <c r="R29" s="21">
        <v>5.6597616774374364E-4</v>
      </c>
      <c r="S29" s="21">
        <v>2.9958303527628956E-4</v>
      </c>
      <c r="T29" s="21">
        <v>4.8817818669644403E-4</v>
      </c>
      <c r="U29" s="21">
        <v>1.6172558125841646E-3</v>
      </c>
      <c r="V29" s="21" t="s">
        <v>52</v>
      </c>
      <c r="W29" s="21">
        <v>2.0562699166827118E-3</v>
      </c>
      <c r="X29" s="21">
        <v>1.8251306751112398E-3</v>
      </c>
      <c r="Y29" s="21">
        <v>2.293439552893644E-3</v>
      </c>
      <c r="Z29" s="21">
        <v>1.6063052733442541E-3</v>
      </c>
      <c r="AA29" s="21">
        <v>2.2230079493337448E-3</v>
      </c>
      <c r="AB29" s="21">
        <v>2.1905146025707335E-3</v>
      </c>
      <c r="AC29" s="21">
        <v>4.0368409031281919E-3</v>
      </c>
      <c r="AD29" s="21" t="s">
        <v>51</v>
      </c>
      <c r="AE29" s="21">
        <v>5.9570249589433119E-3</v>
      </c>
      <c r="AF29" s="21">
        <v>5.4850656738564315E-3</v>
      </c>
      <c r="AG29" s="21">
        <v>3.0879494071897914E-3</v>
      </c>
      <c r="AH29" s="21">
        <v>2.8585206550132245E-3</v>
      </c>
      <c r="AI29" s="21">
        <v>3.9282740322859541E-3</v>
      </c>
      <c r="AJ29" s="21" t="s">
        <v>51</v>
      </c>
      <c r="AK29" s="21">
        <f t="shared" si="4"/>
        <v>2.8153439673563765E-3</v>
      </c>
      <c r="AL29" s="21">
        <f t="shared" si="5"/>
        <v>2.3388091520727939E-3</v>
      </c>
      <c r="AM29" s="5" t="str">
        <f>CONCATENATE(TEXT(AK29,"0.00E-0"),"(",TEXT(AL29,"0.00E-0"),")")</f>
        <v>2.82E-3(2.34E-3)</v>
      </c>
    </row>
    <row r="30" spans="1:39" x14ac:dyDescent="0.25">
      <c r="A30" s="36" t="s">
        <v>70</v>
      </c>
      <c r="B30" s="14">
        <v>0.10771235499939637</v>
      </c>
      <c r="C30" s="14">
        <v>0.11439597321834215</v>
      </c>
      <c r="D30" s="21">
        <v>9.7326432614564432E-2</v>
      </c>
      <c r="E30" s="14">
        <v>9.9971582903663203E-2</v>
      </c>
      <c r="F30" s="14" t="s">
        <v>51</v>
      </c>
      <c r="G30" s="14">
        <v>0.16639520323029552</v>
      </c>
      <c r="H30" s="14">
        <v>0.10068065853321158</v>
      </c>
      <c r="I30" s="14">
        <v>0.15026953304302923</v>
      </c>
      <c r="J30" s="14">
        <v>0.10581665841894723</v>
      </c>
      <c r="K30" s="14">
        <v>0.13476796952667996</v>
      </c>
      <c r="L30" s="14">
        <v>0.17681287160661854</v>
      </c>
      <c r="M30" s="14">
        <v>0.14428190932960913</v>
      </c>
      <c r="N30" s="14">
        <v>0.10566691127314334</v>
      </c>
      <c r="O30" s="14">
        <v>0.12360812429148801</v>
      </c>
      <c r="P30" s="14">
        <v>0.18283554302771871</v>
      </c>
      <c r="Q30" s="14">
        <v>0.14612609954502437</v>
      </c>
      <c r="R30" s="14">
        <v>0.1460007766519108</v>
      </c>
      <c r="S30" s="14">
        <v>0.1243270801884519</v>
      </c>
      <c r="T30" s="14">
        <v>0.14652370199694312</v>
      </c>
      <c r="U30" s="14">
        <v>9.9812684764379947E-2</v>
      </c>
      <c r="V30" s="14">
        <v>0.31526883739749417</v>
      </c>
      <c r="W30" s="21">
        <v>8.4030268746927858E-2</v>
      </c>
      <c r="X30" s="14">
        <v>0.12233227419873895</v>
      </c>
      <c r="Y30" s="21">
        <v>8.5734602185414316E-2</v>
      </c>
      <c r="Z30" s="14">
        <v>0.13201429680473947</v>
      </c>
      <c r="AA30" s="14">
        <v>0.16779315096154179</v>
      </c>
      <c r="AB30" s="14">
        <v>0.13293717986716944</v>
      </c>
      <c r="AC30" s="14">
        <v>0.21550986719678392</v>
      </c>
      <c r="AD30" s="14" t="s">
        <v>51</v>
      </c>
      <c r="AE30" s="14">
        <v>0.33493104896846942</v>
      </c>
      <c r="AF30" s="14">
        <v>0.12548325990097076</v>
      </c>
      <c r="AG30" s="14">
        <v>0.15274021508400035</v>
      </c>
      <c r="AH30" s="14">
        <v>0.15724277648693047</v>
      </c>
      <c r="AI30" s="14">
        <v>0.1926562592258978</v>
      </c>
      <c r="AJ30" s="14" t="s">
        <v>51</v>
      </c>
      <c r="AK30" s="14">
        <f t="shared" si="4"/>
        <v>0.14662519081839051</v>
      </c>
      <c r="AL30" s="14">
        <f t="shared" si="5"/>
        <v>5.6520372812332326E-2</v>
      </c>
      <c r="AM30" s="5" t="str">
        <f>CONCATENATE(TEXT(AK30,"0.000"),"(",TEXT(AL30,"0.000"),")")</f>
        <v>0.147(0.057)</v>
      </c>
    </row>
    <row r="31" spans="1:39" x14ac:dyDescent="0.25">
      <c r="A31" s="36" t="s">
        <v>71</v>
      </c>
      <c r="B31" s="21">
        <v>8.7826365292099171E-3</v>
      </c>
      <c r="C31" s="21">
        <v>8.676306537235369E-3</v>
      </c>
      <c r="D31" s="21">
        <v>6.4406795574524405E-3</v>
      </c>
      <c r="E31" s="21">
        <v>5.8260250133185957E-3</v>
      </c>
      <c r="F31" s="21" t="s">
        <v>51</v>
      </c>
      <c r="G31" s="21">
        <v>1.0832921811017537E-2</v>
      </c>
      <c r="H31" s="21">
        <v>7.1357972648363925E-3</v>
      </c>
      <c r="I31" s="21">
        <v>9.4094423643607782E-3</v>
      </c>
      <c r="J31" s="21">
        <v>1.0970089057222136E-2</v>
      </c>
      <c r="K31" s="21">
        <v>7.2635543461095188E-3</v>
      </c>
      <c r="L31" s="21">
        <v>1.1065110798887043E-2</v>
      </c>
      <c r="M31" s="21">
        <v>1.1417795655722552E-2</v>
      </c>
      <c r="N31" s="21">
        <v>8.7719854165584921E-3</v>
      </c>
      <c r="O31" s="21">
        <v>8.7360997473983851E-3</v>
      </c>
      <c r="P31" s="21">
        <v>1.4858458897515426E-2</v>
      </c>
      <c r="Q31" s="21">
        <v>1.2820629065110981E-2</v>
      </c>
      <c r="R31" s="21">
        <v>1.4455756690053065E-2</v>
      </c>
      <c r="S31" s="21">
        <v>1.0056254143399097E-2</v>
      </c>
      <c r="T31" s="21">
        <v>1.6933981891235992E-2</v>
      </c>
      <c r="U31" s="21">
        <v>1.0352194555990348E-2</v>
      </c>
      <c r="V31" s="21">
        <v>2.1544391724262642E-2</v>
      </c>
      <c r="W31" s="21">
        <v>6.937029321175279E-3</v>
      </c>
      <c r="X31" s="21">
        <v>7.9132728861665783E-3</v>
      </c>
      <c r="Y31" s="21">
        <v>5.9419406966730896E-3</v>
      </c>
      <c r="Z31" s="21">
        <v>9.3061832045062375E-3</v>
      </c>
      <c r="AA31" s="21">
        <v>1.1006288433092053E-2</v>
      </c>
      <c r="AB31" s="21">
        <v>1.0565745675680617E-2</v>
      </c>
      <c r="AC31" s="21">
        <v>1.5279495573161422E-2</v>
      </c>
      <c r="AD31" s="21" t="s">
        <v>51</v>
      </c>
      <c r="AE31" s="21">
        <v>1.1173191721469775E-2</v>
      </c>
      <c r="AF31" s="21">
        <v>9.2621398237893154E-3</v>
      </c>
      <c r="AG31" s="21">
        <v>6.0111717195849316E-3</v>
      </c>
      <c r="AH31" s="21">
        <v>6.3930369982399269E-3</v>
      </c>
      <c r="AI31" s="21">
        <v>7.8769577508515359E-3</v>
      </c>
      <c r="AJ31" s="21" t="s">
        <v>51</v>
      </c>
      <c r="AK31" s="21">
        <f t="shared" si="4"/>
        <v>1.0125517652227734E-2</v>
      </c>
      <c r="AL31" s="21">
        <f t="shared" si="5"/>
        <v>3.523566562320717E-3</v>
      </c>
      <c r="AM31" s="5" t="str">
        <f>CONCATENATE(TEXT(AK31,"0.00E-0"),"(",TEXT(AL31,"0.00E-0"),")")</f>
        <v>1.01E-2(3.52E-3)</v>
      </c>
    </row>
    <row r="32" spans="1:39" x14ac:dyDescent="0.25">
      <c r="A32" s="36" t="s">
        <v>72</v>
      </c>
      <c r="B32" s="21">
        <v>1.2317911317032445E-2</v>
      </c>
      <c r="C32" s="21">
        <v>1.2234302050250959E-2</v>
      </c>
      <c r="D32" s="21">
        <v>8.8239920494446733E-3</v>
      </c>
      <c r="E32" s="21">
        <v>7.1162494642934533E-3</v>
      </c>
      <c r="F32" s="21" t="s">
        <v>51</v>
      </c>
      <c r="G32" s="21">
        <v>9.4326921176774402E-3</v>
      </c>
      <c r="H32" s="21">
        <v>7.9564251826489615E-3</v>
      </c>
      <c r="I32" s="21">
        <v>1.3160602505120552E-2</v>
      </c>
      <c r="J32" s="21">
        <v>9.5011682896418963E-3</v>
      </c>
      <c r="K32" s="21">
        <v>9.488699289855693E-3</v>
      </c>
      <c r="L32" s="21">
        <v>1.2798356972202288E-2</v>
      </c>
      <c r="M32" s="21">
        <v>1.4647625770103527E-2</v>
      </c>
      <c r="N32" s="21">
        <v>1.2789092607873186E-2</v>
      </c>
      <c r="O32" s="21">
        <v>1.2629265196807965E-2</v>
      </c>
      <c r="P32" s="21">
        <v>2.0448953777188344E-2</v>
      </c>
      <c r="Q32" s="21">
        <v>1.6774971677133339E-2</v>
      </c>
      <c r="R32" s="21">
        <v>1.9321561700661096E-2</v>
      </c>
      <c r="S32" s="21">
        <v>1.3756999181461834E-2</v>
      </c>
      <c r="T32" s="21">
        <v>2.4573612866142621E-2</v>
      </c>
      <c r="U32" s="21">
        <v>1.4368607880980381E-2</v>
      </c>
      <c r="V32" s="21">
        <v>2.4420602177064939E-2</v>
      </c>
      <c r="W32" s="21">
        <v>9.0935155638083489E-3</v>
      </c>
      <c r="X32" s="21">
        <v>1.2291268308378752E-2</v>
      </c>
      <c r="Y32" s="21">
        <v>7.3830659626593926E-3</v>
      </c>
      <c r="Z32" s="21">
        <v>9.7966830504881385E-3</v>
      </c>
      <c r="AA32" s="21">
        <v>1.4850080962390091E-2</v>
      </c>
      <c r="AB32" s="21">
        <v>1.0816075221303656E-2</v>
      </c>
      <c r="AC32" s="21">
        <v>1.1599158306930563E-2</v>
      </c>
      <c r="AD32" s="21" t="s">
        <v>51</v>
      </c>
      <c r="AE32" s="21">
        <v>9.8558596105167689E-3</v>
      </c>
      <c r="AF32" s="21">
        <v>1.0576638499311465E-2</v>
      </c>
      <c r="AG32" s="21">
        <v>7.9890456367143932E-3</v>
      </c>
      <c r="AH32" s="21">
        <v>8.5568493575225828E-3</v>
      </c>
      <c r="AI32" s="21">
        <v>1.0435065094252807E-2</v>
      </c>
      <c r="AJ32" s="21" t="s">
        <v>51</v>
      </c>
      <c r="AK32" s="21">
        <f t="shared" si="4"/>
        <v>1.2493906176495706E-2</v>
      </c>
      <c r="AL32" s="21">
        <f t="shared" si="5"/>
        <v>4.4795299802883473E-3</v>
      </c>
      <c r="AM32" s="5" t="str">
        <f>CONCATENATE(TEXT(AK32,"0.00E-0"),"(",TEXT(AL32,"0.00E-0"),")")</f>
        <v>1.25E-2(4.48E-3)</v>
      </c>
    </row>
    <row r="33" spans="1:39" x14ac:dyDescent="0.25">
      <c r="A33" s="36" t="s">
        <v>73</v>
      </c>
      <c r="B33" s="21">
        <v>1.1096733794282562E-4</v>
      </c>
      <c r="C33" s="21">
        <v>1.009407893020847E-4</v>
      </c>
      <c r="D33" s="21">
        <v>2.6219808728784513E-5</v>
      </c>
      <c r="E33" s="21">
        <v>5.6799206002482308E-5</v>
      </c>
      <c r="F33" s="21" t="s">
        <v>51</v>
      </c>
      <c r="G33" s="21">
        <v>1.0898700206418913E-4</v>
      </c>
      <c r="H33" s="21">
        <v>7.4399349745343652E-5</v>
      </c>
      <c r="I33" s="21" t="s">
        <v>52</v>
      </c>
      <c r="J33" s="21">
        <v>2.909121980187662E-4</v>
      </c>
      <c r="K33" s="21">
        <v>1.8595801506677171E-4</v>
      </c>
      <c r="L33" s="21">
        <v>1.7400438279697672E-4</v>
      </c>
      <c r="M33" s="21">
        <v>1.2830265866221001E-4</v>
      </c>
      <c r="N33" s="21">
        <v>6.5226210508139405E-5</v>
      </c>
      <c r="O33" s="21">
        <v>9.6811840244517415E-5</v>
      </c>
      <c r="P33" s="21">
        <v>5.4330193236532627E-5</v>
      </c>
      <c r="Q33" s="21" t="s">
        <v>52</v>
      </c>
      <c r="R33" s="21">
        <v>4.5246547851163347E-6</v>
      </c>
      <c r="S33" s="21" t="s">
        <v>52</v>
      </c>
      <c r="T33" s="21" t="s">
        <v>52</v>
      </c>
      <c r="U33" s="21" t="s">
        <v>52</v>
      </c>
      <c r="V33" s="21">
        <v>7.7350753155673579E-5</v>
      </c>
      <c r="W33" s="21">
        <v>4.6787064651185838E-5</v>
      </c>
      <c r="X33" s="21" t="s">
        <v>52</v>
      </c>
      <c r="Y33" s="21" t="s">
        <v>52</v>
      </c>
      <c r="Z33" s="21" t="s">
        <v>52</v>
      </c>
      <c r="AA33" s="21" t="s">
        <v>52</v>
      </c>
      <c r="AB33" s="21">
        <v>5.338307330270781E-5</v>
      </c>
      <c r="AC33" s="21" t="s">
        <v>52</v>
      </c>
      <c r="AD33" s="21" t="s">
        <v>51</v>
      </c>
      <c r="AE33" s="21" t="s">
        <v>52</v>
      </c>
      <c r="AF33" s="21" t="s">
        <v>52</v>
      </c>
      <c r="AG33" s="21">
        <v>2.7927360424805282E-4</v>
      </c>
      <c r="AH33" s="21">
        <v>3.473226345484818E-5</v>
      </c>
      <c r="AI33" s="21">
        <v>1.1838814900654581E-4</v>
      </c>
      <c r="AJ33" s="21" t="s">
        <v>51</v>
      </c>
      <c r="AK33" s="21">
        <f t="shared" si="4"/>
        <v>1.0441492774618773E-4</v>
      </c>
      <c r="AL33" s="21">
        <f t="shared" si="5"/>
        <v>7.6971177241902869E-5</v>
      </c>
      <c r="AM33" s="5" t="str">
        <f>CONCATENATE(TEXT(AK33,"0.00E-0"),"(",TEXT(AL33,"0.00E-0"),")")</f>
        <v>1.04E-4(7.70E-5)</v>
      </c>
    </row>
    <row r="34" spans="1:39" x14ac:dyDescent="0.25">
      <c r="A34" s="36" t="s">
        <v>74</v>
      </c>
      <c r="B34" s="16">
        <v>3.828234034940365</v>
      </c>
      <c r="C34" s="16">
        <v>2.6148264809091257</v>
      </c>
      <c r="D34" s="16">
        <v>1.8563709130127721</v>
      </c>
      <c r="E34" s="16">
        <v>1.8379868892434374</v>
      </c>
      <c r="F34" s="16" t="s">
        <v>51</v>
      </c>
      <c r="G34" s="16">
        <v>1.8515860838298952</v>
      </c>
      <c r="H34" s="16">
        <v>1.1121810769771789</v>
      </c>
      <c r="I34" s="16">
        <v>1.6179697775869331</v>
      </c>
      <c r="J34" s="16">
        <v>1.5929528435846956</v>
      </c>
      <c r="K34" s="16">
        <v>1.6707936500797327</v>
      </c>
      <c r="L34" s="16">
        <v>2.1591486279263994</v>
      </c>
      <c r="M34" s="14">
        <v>0.87545928049713395</v>
      </c>
      <c r="N34" s="14">
        <v>0.69997833393810316</v>
      </c>
      <c r="O34" s="14">
        <v>0.95124824385121898</v>
      </c>
      <c r="P34" s="16">
        <v>1.1239232561818293</v>
      </c>
      <c r="Q34" s="14">
        <v>0.9434693408713225</v>
      </c>
      <c r="R34" s="14">
        <v>1.0234410800633404</v>
      </c>
      <c r="S34" s="14">
        <v>0.82205214071730459</v>
      </c>
      <c r="T34" s="14">
        <v>0.90411489644396514</v>
      </c>
      <c r="U34" s="16">
        <v>1.3557483668044448</v>
      </c>
      <c r="V34" s="16">
        <v>1.1644462204750881</v>
      </c>
      <c r="W34" s="16">
        <v>1.452027209973995</v>
      </c>
      <c r="X34" s="16">
        <v>1.951032100035569</v>
      </c>
      <c r="Y34" s="16">
        <v>1.5270183876219527</v>
      </c>
      <c r="Z34" s="16">
        <v>1.7060194952181398</v>
      </c>
      <c r="AA34" s="16">
        <v>1.7781357757222807</v>
      </c>
      <c r="AB34" s="16">
        <v>2.2006153276861697</v>
      </c>
      <c r="AC34" s="16">
        <v>2.2712200678835628</v>
      </c>
      <c r="AD34" s="16" t="s">
        <v>51</v>
      </c>
      <c r="AE34" s="16">
        <v>1.2744763317672956</v>
      </c>
      <c r="AF34" s="16">
        <v>1.4442604517918582</v>
      </c>
      <c r="AG34" s="16">
        <v>1.6618538918128005</v>
      </c>
      <c r="AH34" s="14">
        <v>0.68306055748656769</v>
      </c>
      <c r="AI34" s="14">
        <v>0.76182913284522091</v>
      </c>
      <c r="AJ34" s="16" t="s">
        <v>51</v>
      </c>
      <c r="AK34" s="16">
        <f t="shared" si="4"/>
        <v>1.5224212583681156</v>
      </c>
      <c r="AL34" s="16">
        <f t="shared" si="5"/>
        <v>0.65527189681950526</v>
      </c>
      <c r="AM34" s="5" t="str">
        <f>CONCATENATE(TEXT(AK34,"0.00"),"(",TEXT(AL34,"0.00"),")")</f>
        <v>1.52(0.66)</v>
      </c>
    </row>
    <row r="35" spans="1:39" x14ac:dyDescent="0.25">
      <c r="A35" s="36" t="s">
        <v>75</v>
      </c>
      <c r="B35" s="16">
        <v>3.4099734533935337</v>
      </c>
      <c r="C35" s="16">
        <v>1.9379384477540691</v>
      </c>
      <c r="D35" s="16">
        <v>1.4617256978142636</v>
      </c>
      <c r="E35" s="16">
        <v>1.4198390542685038</v>
      </c>
      <c r="F35" s="16" t="s">
        <v>51</v>
      </c>
      <c r="G35" s="16">
        <v>1.1338334279135724</v>
      </c>
      <c r="H35" s="14">
        <v>0.6070743209996925</v>
      </c>
      <c r="I35" s="14">
        <v>0.90846937114474302</v>
      </c>
      <c r="J35" s="14">
        <v>0.87215544541449586</v>
      </c>
      <c r="K35" s="14">
        <v>0.87148922332838596</v>
      </c>
      <c r="L35" s="16">
        <v>1.1091380042968499</v>
      </c>
      <c r="M35" s="14">
        <v>0.56261633563804581</v>
      </c>
      <c r="N35" s="14">
        <v>0.38904164419339848</v>
      </c>
      <c r="O35" s="14">
        <v>0.59202118050014441</v>
      </c>
      <c r="P35" s="14">
        <v>0.70557473513175861</v>
      </c>
      <c r="Q35" s="14">
        <v>0.63008884218133543</v>
      </c>
      <c r="R35" s="14">
        <v>0.5619797815008537</v>
      </c>
      <c r="S35" s="14">
        <v>0.343820738585354</v>
      </c>
      <c r="T35" s="14">
        <v>0.48311421051859438</v>
      </c>
      <c r="U35" s="14">
        <v>0.78627437965398228</v>
      </c>
      <c r="V35" s="14">
        <v>0.50948362745203613</v>
      </c>
      <c r="W35" s="14">
        <v>0.7924815833576222</v>
      </c>
      <c r="X35" s="16">
        <v>1.2457928298342558</v>
      </c>
      <c r="Y35" s="14">
        <v>0.51918355309824682</v>
      </c>
      <c r="Z35" s="16">
        <v>1.5733512394611462</v>
      </c>
      <c r="AA35" s="16">
        <v>1.4249227099593467</v>
      </c>
      <c r="AB35" s="16">
        <v>1.4309653483016183</v>
      </c>
      <c r="AC35" s="16">
        <v>2.218833693239687</v>
      </c>
      <c r="AD35" s="16" t="s">
        <v>51</v>
      </c>
      <c r="AE35" s="14">
        <v>0.73628451028518838</v>
      </c>
      <c r="AF35" s="14">
        <v>0.8398150631441319</v>
      </c>
      <c r="AG35" s="14">
        <v>0.79362403771488788</v>
      </c>
      <c r="AH35" s="14">
        <v>0.37850786192355096</v>
      </c>
      <c r="AI35" s="14">
        <v>0.39230857808000275</v>
      </c>
      <c r="AJ35" s="16" t="s">
        <v>51</v>
      </c>
      <c r="AK35" s="14">
        <f t="shared" si="4"/>
        <v>0.98880384156510293</v>
      </c>
      <c r="AL35" s="14">
        <f t="shared" si="5"/>
        <v>0.64351863069084791</v>
      </c>
      <c r="AM35" s="5" t="str">
        <f>CONCATENATE(TEXT(AK35,"0.000"),"(",TEXT(AL35,"0.000"),")")</f>
        <v>0.989(0.644)</v>
      </c>
    </row>
    <row r="36" spans="1:39" x14ac:dyDescent="0.25">
      <c r="A36" s="36" t="s">
        <v>76</v>
      </c>
      <c r="B36" s="14">
        <v>0.25299806508489525</v>
      </c>
      <c r="C36" s="14">
        <v>0.13820261054419217</v>
      </c>
      <c r="D36" s="14">
        <v>0.11124919829782375</v>
      </c>
      <c r="E36" s="14">
        <v>9.9836730998740963E-2</v>
      </c>
      <c r="F36" s="14" t="s">
        <v>51</v>
      </c>
      <c r="G36" s="21">
        <v>8.320364112343058E-2</v>
      </c>
      <c r="H36" s="21">
        <v>4.6279102483788484E-2</v>
      </c>
      <c r="I36" s="21">
        <v>7.5075200630956532E-2</v>
      </c>
      <c r="J36" s="21">
        <v>4.6317055873613268E-2</v>
      </c>
      <c r="K36" s="21">
        <v>6.8531637250908634E-2</v>
      </c>
      <c r="L36" s="21">
        <v>8.7458211518008547E-2</v>
      </c>
      <c r="M36" s="21">
        <v>2.8880998585683354E-2</v>
      </c>
      <c r="N36" s="21">
        <v>1.3206095983431126E-2</v>
      </c>
      <c r="O36" s="21">
        <v>3.3039614872760081E-2</v>
      </c>
      <c r="P36" s="21">
        <v>4.5047108198670985E-2</v>
      </c>
      <c r="Q36" s="21">
        <v>3.4130486557316542E-2</v>
      </c>
      <c r="R36" s="21" t="s">
        <v>52</v>
      </c>
      <c r="S36" s="21" t="s">
        <v>52</v>
      </c>
      <c r="T36" s="21" t="s">
        <v>52</v>
      </c>
      <c r="U36" s="21">
        <v>4.0346058295837976E-2</v>
      </c>
      <c r="V36" s="21" t="s">
        <v>52</v>
      </c>
      <c r="W36" s="21">
        <v>6.2636003497235332E-2</v>
      </c>
      <c r="X36" s="21">
        <v>8.9067651358060135E-2</v>
      </c>
      <c r="Y36" s="21">
        <v>3.6377019076546238E-2</v>
      </c>
      <c r="Z36" s="14">
        <v>0.11420768701567213</v>
      </c>
      <c r="AA36" s="14">
        <v>0.10564729618676565</v>
      </c>
      <c r="AB36" s="14">
        <v>0.11426349437557368</v>
      </c>
      <c r="AC36" s="14">
        <v>0.54048247225461821</v>
      </c>
      <c r="AD36" s="14" t="s">
        <v>51</v>
      </c>
      <c r="AE36" s="21">
        <v>7.3301920680411553E-2</v>
      </c>
      <c r="AF36" s="21">
        <v>6.9257703034263166E-2</v>
      </c>
      <c r="AG36" s="21">
        <v>3.6019039530067701E-2</v>
      </c>
      <c r="AH36" s="21">
        <v>1.5590992138305169E-2</v>
      </c>
      <c r="AI36" s="14" t="s">
        <v>52</v>
      </c>
      <c r="AJ36" s="14" t="s">
        <v>51</v>
      </c>
      <c r="AK36" s="21">
        <f t="shared" si="4"/>
        <v>9.113529983139175E-2</v>
      </c>
      <c r="AL36" s="21">
        <f t="shared" si="5"/>
        <v>0.10220363879979445</v>
      </c>
      <c r="AM36" s="5" t="str">
        <f>CONCATENATE(TEXT(AK36,"0.00E-0"),"(",TEXT(AL36,"0.00E-0"),")")</f>
        <v>9.11E-2(1.02E-1)</v>
      </c>
    </row>
    <row r="37" spans="1:39" x14ac:dyDescent="0.25">
      <c r="A37" s="36" t="s">
        <v>77</v>
      </c>
      <c r="B37" s="14">
        <v>0.9855794036844191</v>
      </c>
      <c r="C37" s="14">
        <v>0.70486892863390782</v>
      </c>
      <c r="D37" s="14">
        <v>0.44762675282557324</v>
      </c>
      <c r="E37" s="14">
        <v>0.4222634114812478</v>
      </c>
      <c r="F37" s="14" t="s">
        <v>51</v>
      </c>
      <c r="G37" s="14">
        <v>0.33487947237561766</v>
      </c>
      <c r="H37" s="14">
        <v>0.22055935887660344</v>
      </c>
      <c r="I37" s="14">
        <v>0.33147574912611133</v>
      </c>
      <c r="J37" s="14">
        <v>0.27975501747662412</v>
      </c>
      <c r="K37" s="14">
        <v>0.28803444009278945</v>
      </c>
      <c r="L37" s="14">
        <v>0.41762212501974522</v>
      </c>
      <c r="M37" s="14">
        <v>0.18545388707821051</v>
      </c>
      <c r="N37" s="14">
        <v>0.14602428609202167</v>
      </c>
      <c r="O37" s="14">
        <v>0.23093657975355894</v>
      </c>
      <c r="P37" s="14">
        <v>0.26256245030723546</v>
      </c>
      <c r="Q37" s="14">
        <v>0.22521999993337916</v>
      </c>
      <c r="R37" s="14">
        <v>0.15022181575287005</v>
      </c>
      <c r="S37" s="21">
        <v>6.4274404086348727E-2</v>
      </c>
      <c r="T37" s="21">
        <v>7.7030247051301098E-2</v>
      </c>
      <c r="U37" s="14">
        <v>0.24863258424810153</v>
      </c>
      <c r="V37" s="14">
        <v>0.10775851898458379</v>
      </c>
      <c r="W37" s="14">
        <v>0.23012336620685245</v>
      </c>
      <c r="X37" s="14">
        <v>0.40362044698396471</v>
      </c>
      <c r="Y37" s="14">
        <v>0.14014417268899981</v>
      </c>
      <c r="Z37" s="14">
        <v>0.45885617042967125</v>
      </c>
      <c r="AA37" s="14">
        <v>0.44729567842223522</v>
      </c>
      <c r="AB37" s="14">
        <v>0.46720118397417809</v>
      </c>
      <c r="AC37" s="14">
        <v>0.99337802411968135</v>
      </c>
      <c r="AD37" s="14" t="s">
        <v>51</v>
      </c>
      <c r="AE37" s="14">
        <v>0.26502846490029852</v>
      </c>
      <c r="AF37" s="14">
        <v>0.29981549915578043</v>
      </c>
      <c r="AG37" s="14">
        <v>0.20846795400430349</v>
      </c>
      <c r="AH37" s="14">
        <v>0.11735372019516117</v>
      </c>
      <c r="AI37" s="14">
        <v>0.10952553579393227</v>
      </c>
      <c r="AJ37" s="14" t="s">
        <v>51</v>
      </c>
      <c r="AK37" s="14">
        <f t="shared" ref="AK37:AK68" si="6">AVERAGE(B37:AJ37)</f>
        <v>0.32098717655485343</v>
      </c>
      <c r="AL37" s="14">
        <f t="shared" ref="AL37:AL68" si="7">STDEV(B37:AJ37)</f>
        <v>0.2251501848674515</v>
      </c>
      <c r="AM37" s="5" t="str">
        <f>CONCATENATE(TEXT(AK37,"0.000"),"(",TEXT(AL37,"0.000"),")")</f>
        <v>0.321(0.225)</v>
      </c>
    </row>
    <row r="38" spans="1:39" x14ac:dyDescent="0.25">
      <c r="A38" s="36" t="s">
        <v>78</v>
      </c>
      <c r="B38" s="14">
        <v>0.46576291659039554</v>
      </c>
      <c r="C38" s="14">
        <v>0.46016215625954793</v>
      </c>
      <c r="D38" s="14">
        <v>0.16887215609570147</v>
      </c>
      <c r="E38" s="14">
        <v>0.13597252533118218</v>
      </c>
      <c r="F38" s="14" t="s">
        <v>51</v>
      </c>
      <c r="G38" s="14">
        <v>0.20296345830755402</v>
      </c>
      <c r="H38" s="14">
        <v>0.16219371145887587</v>
      </c>
      <c r="I38" s="14">
        <v>0.19467470250527244</v>
      </c>
      <c r="J38" s="14">
        <v>0.17481823410271671</v>
      </c>
      <c r="K38" s="14">
        <v>0.20983884032146119</v>
      </c>
      <c r="L38" s="14">
        <v>0.22717896091829984</v>
      </c>
      <c r="M38" s="14">
        <v>0.12119905533556334</v>
      </c>
      <c r="N38" s="21">
        <v>9.2043200116179627E-2</v>
      </c>
      <c r="O38" s="14">
        <v>0.12828373903823737</v>
      </c>
      <c r="P38" s="14">
        <v>0.16655922507762155</v>
      </c>
      <c r="Q38" s="14">
        <v>0.13350452965599904</v>
      </c>
      <c r="R38" s="14">
        <v>0.1329635905942069</v>
      </c>
      <c r="S38" s="21">
        <v>8.8107567249653143E-2</v>
      </c>
      <c r="T38" s="14">
        <v>0.13563803848906913</v>
      </c>
      <c r="U38" s="14">
        <v>0.19716742911279855</v>
      </c>
      <c r="V38" s="14">
        <v>0.19139847037126784</v>
      </c>
      <c r="W38" s="14">
        <v>0.16790193335412676</v>
      </c>
      <c r="X38" s="14">
        <v>0.25938642491743558</v>
      </c>
      <c r="Y38" s="14">
        <v>0.14441511864105946</v>
      </c>
      <c r="Z38" s="14">
        <v>0.16656790933226615</v>
      </c>
      <c r="AA38" s="14">
        <v>0.22195336321825479</v>
      </c>
      <c r="AB38" s="14">
        <v>0.17570827862710303</v>
      </c>
      <c r="AC38" s="14">
        <v>0.20849802173675036</v>
      </c>
      <c r="AD38" s="14" t="s">
        <v>51</v>
      </c>
      <c r="AE38" s="14">
        <v>0.15874235849811849</v>
      </c>
      <c r="AF38" s="14">
        <v>0.17240368598149963</v>
      </c>
      <c r="AG38" s="14">
        <v>0.17186816613180558</v>
      </c>
      <c r="AH38" s="21">
        <v>7.314349159946848E-2</v>
      </c>
      <c r="AI38" s="14">
        <v>0.10043954411196687</v>
      </c>
      <c r="AJ38" s="14" t="s">
        <v>51</v>
      </c>
      <c r="AK38" s="14">
        <f t="shared" si="6"/>
        <v>0.18157283759629556</v>
      </c>
      <c r="AL38" s="14">
        <f t="shared" si="7"/>
        <v>8.5081980212639727E-2</v>
      </c>
      <c r="AM38" s="5" t="str">
        <f>CONCATENATE(TEXT(AK38,"0.000"),"(",TEXT(AL38,"0.000"),")")</f>
        <v>0.182(0.085)</v>
      </c>
    </row>
    <row r="39" spans="1:39" x14ac:dyDescent="0.25">
      <c r="A39" s="36" t="s">
        <v>79</v>
      </c>
      <c r="B39" s="14">
        <v>0.79321249544559846</v>
      </c>
      <c r="C39" s="14">
        <v>0.62600258044160362</v>
      </c>
      <c r="D39" s="14">
        <v>0.32261305794131157</v>
      </c>
      <c r="E39" s="14">
        <v>0.25300456237202407</v>
      </c>
      <c r="F39" s="14" t="s">
        <v>51</v>
      </c>
      <c r="G39" s="14">
        <v>0.35726727756390353</v>
      </c>
      <c r="H39" s="14">
        <v>0.20560734056482499</v>
      </c>
      <c r="I39" s="14">
        <v>0.24028177304580919</v>
      </c>
      <c r="J39" s="14">
        <v>0.21326930349615314</v>
      </c>
      <c r="K39" s="14">
        <v>0.2311070993868532</v>
      </c>
      <c r="L39" s="14">
        <v>0.25461276297162383</v>
      </c>
      <c r="M39" s="14">
        <v>0.20874476275505033</v>
      </c>
      <c r="N39" s="14">
        <v>0.14315232140051315</v>
      </c>
      <c r="O39" s="14">
        <v>0.18207019896829876</v>
      </c>
      <c r="P39" s="14">
        <v>0.26639977825874595</v>
      </c>
      <c r="Q39" s="14">
        <v>0.22867374807392168</v>
      </c>
      <c r="R39" s="14">
        <v>0.19393261758276414</v>
      </c>
      <c r="S39" s="14">
        <v>0.13355916795981196</v>
      </c>
      <c r="T39" s="14">
        <v>0.14989252357405256</v>
      </c>
      <c r="U39" s="14">
        <v>0.40942668613299654</v>
      </c>
      <c r="V39" s="14">
        <v>0.65574780283721334</v>
      </c>
      <c r="W39" s="14">
        <v>0.35907709896279683</v>
      </c>
      <c r="X39" s="14">
        <v>0.50578384828361878</v>
      </c>
      <c r="Y39" s="14">
        <v>0.18066011256335923</v>
      </c>
      <c r="Z39" s="14">
        <v>0.39576434345322603</v>
      </c>
      <c r="AA39" s="14">
        <v>0.44398702794273914</v>
      </c>
      <c r="AB39" s="14">
        <v>0.37186852867239623</v>
      </c>
      <c r="AC39" s="14">
        <v>0.47728800671950117</v>
      </c>
      <c r="AD39" s="14" t="s">
        <v>51</v>
      </c>
      <c r="AE39" s="14">
        <v>0.24269055846911042</v>
      </c>
      <c r="AF39" s="14">
        <v>0.20059763896546368</v>
      </c>
      <c r="AG39" s="14">
        <v>0.30307888629857854</v>
      </c>
      <c r="AH39" s="14">
        <v>0.168317729315002</v>
      </c>
      <c r="AI39" s="14">
        <v>0.22226294215489623</v>
      </c>
      <c r="AJ39" s="14" t="s">
        <v>51</v>
      </c>
      <c r="AK39" s="14">
        <f t="shared" si="6"/>
        <v>0.31062358070543006</v>
      </c>
      <c r="AL39" s="14">
        <f t="shared" si="7"/>
        <v>0.16013436587358038</v>
      </c>
      <c r="AM39" s="5" t="str">
        <f>CONCATENATE(TEXT(AK39,"0.000"),"(",TEXT(AL39,"0.000"),")")</f>
        <v>0.311(0.160)</v>
      </c>
    </row>
    <row r="40" spans="1:39" x14ac:dyDescent="0.25">
      <c r="A40" s="36" t="s">
        <v>80</v>
      </c>
      <c r="B40" s="14">
        <v>0.23774203798132965</v>
      </c>
      <c r="C40" s="14">
        <v>0.15239965535150604</v>
      </c>
      <c r="D40" s="21">
        <v>9.5138335993128195E-2</v>
      </c>
      <c r="E40" s="21">
        <v>7.1063418042569923E-2</v>
      </c>
      <c r="F40" s="14" t="s">
        <v>51</v>
      </c>
      <c r="G40" s="21">
        <v>7.7386413912758897E-2</v>
      </c>
      <c r="H40" s="21">
        <v>6.5135835776310533E-2</v>
      </c>
      <c r="I40" s="21">
        <v>9.5526864104964471E-2</v>
      </c>
      <c r="J40" s="21">
        <v>9.2103724361022099E-2</v>
      </c>
      <c r="K40" s="21">
        <v>9.035642503713702E-2</v>
      </c>
      <c r="L40" s="14">
        <v>0.10798116814931448</v>
      </c>
      <c r="M40" s="21">
        <v>4.4377067399722636E-2</v>
      </c>
      <c r="N40" s="21">
        <v>3.6489807415817074E-2</v>
      </c>
      <c r="O40" s="21">
        <v>5.0620736700850814E-2</v>
      </c>
      <c r="P40" s="21">
        <v>6.8447828934150523E-2</v>
      </c>
      <c r="Q40" s="21">
        <v>4.9239175708151894E-2</v>
      </c>
      <c r="R40" s="21">
        <v>4.9432372779944028E-2</v>
      </c>
      <c r="S40" s="21">
        <v>3.0120703645224307E-2</v>
      </c>
      <c r="T40" s="21">
        <v>5.5548405795090072E-2</v>
      </c>
      <c r="U40" s="21">
        <v>6.8075503302731696E-2</v>
      </c>
      <c r="V40" s="21">
        <v>8.1552391723409765E-2</v>
      </c>
      <c r="W40" s="21">
        <v>6.4514093619235754E-2</v>
      </c>
      <c r="X40" s="21">
        <v>9.2103829181608393E-2</v>
      </c>
      <c r="Y40" s="21">
        <v>6.0345561309595251E-2</v>
      </c>
      <c r="Z40" s="21">
        <v>7.8522168541715745E-2</v>
      </c>
      <c r="AA40" s="21">
        <v>6.5124521552100079E-2</v>
      </c>
      <c r="AB40" s="21">
        <v>8.9401597369374003E-2</v>
      </c>
      <c r="AC40" s="21">
        <v>7.7818696747744762E-2</v>
      </c>
      <c r="AD40" s="21" t="s">
        <v>51</v>
      </c>
      <c r="AE40" s="21">
        <v>8.13885390933234E-2</v>
      </c>
      <c r="AF40" s="21">
        <v>8.2712646599364198E-2</v>
      </c>
      <c r="AG40" s="21">
        <v>8.0619069395118523E-2</v>
      </c>
      <c r="AH40" s="21">
        <v>3.9407806535702798E-2</v>
      </c>
      <c r="AI40" s="21">
        <v>4.9855145061778745E-2</v>
      </c>
      <c r="AJ40" s="21" t="s">
        <v>51</v>
      </c>
      <c r="AK40" s="21">
        <f t="shared" si="6"/>
        <v>7.7517235847556099E-2</v>
      </c>
      <c r="AL40" s="21">
        <f t="shared" si="7"/>
        <v>3.7958675811592325E-2</v>
      </c>
      <c r="AM40" s="5" t="str">
        <f>CONCATENATE(TEXT(AK40,"0.00E-0"),"(",TEXT(AL40,"0.00E-0"),")")</f>
        <v>7.75E-2(3.80E-2)</v>
      </c>
    </row>
    <row r="41" spans="1:39" x14ac:dyDescent="0.25">
      <c r="A41" s="36" t="s">
        <v>81</v>
      </c>
      <c r="B41" s="14">
        <v>0.21068196861760108</v>
      </c>
      <c r="C41" s="14">
        <v>0.12358631413132661</v>
      </c>
      <c r="D41" s="21">
        <v>7.2767995363205759E-2</v>
      </c>
      <c r="E41" s="21">
        <v>5.710645798478358E-2</v>
      </c>
      <c r="F41" s="14" t="s">
        <v>51</v>
      </c>
      <c r="G41" s="21">
        <v>7.0937546086695655E-2</v>
      </c>
      <c r="H41" s="21">
        <v>4.630333685420765E-2</v>
      </c>
      <c r="I41" s="21">
        <v>7.0649802051231711E-2</v>
      </c>
      <c r="J41" s="21">
        <v>7.0195556915924606E-2</v>
      </c>
      <c r="K41" s="21">
        <v>7.0225666104728648E-2</v>
      </c>
      <c r="L41" s="21">
        <v>8.1208977699071219E-2</v>
      </c>
      <c r="M41" s="21">
        <v>3.4852232694180439E-2</v>
      </c>
      <c r="N41" s="21">
        <v>2.8741571065503353E-2</v>
      </c>
      <c r="O41" s="21">
        <v>3.7793390629244361E-2</v>
      </c>
      <c r="P41" s="21">
        <v>5.0035959631813641E-2</v>
      </c>
      <c r="Q41" s="21">
        <v>3.8317228544096166E-2</v>
      </c>
      <c r="R41" s="21">
        <v>4.0524323327723696E-2</v>
      </c>
      <c r="S41" s="21">
        <v>2.5250889283421573E-2</v>
      </c>
      <c r="T41" s="21">
        <v>4.0412199983200441E-2</v>
      </c>
      <c r="U41" s="21">
        <v>5.5093285747979524E-2</v>
      </c>
      <c r="V41" s="21">
        <v>6.4076879211250534E-2</v>
      </c>
      <c r="W41" s="21">
        <v>5.3647810256198254E-2</v>
      </c>
      <c r="X41" s="21">
        <v>7.37519444141191E-2</v>
      </c>
      <c r="Y41" s="21">
        <v>4.8860134664087264E-2</v>
      </c>
      <c r="Z41" s="21">
        <v>6.3637645026980882E-2</v>
      </c>
      <c r="AA41" s="21">
        <v>5.70943709291531E-2</v>
      </c>
      <c r="AB41" s="21">
        <v>7.0544943534506035E-2</v>
      </c>
      <c r="AC41" s="21">
        <v>6.5620090230530712E-2</v>
      </c>
      <c r="AD41" s="21" t="s">
        <v>51</v>
      </c>
      <c r="AE41" s="21">
        <v>5.7223605044825994E-2</v>
      </c>
      <c r="AF41" s="21">
        <v>6.0250944829819339E-2</v>
      </c>
      <c r="AG41" s="21">
        <v>6.0493740692048159E-2</v>
      </c>
      <c r="AH41" s="21">
        <v>3.0652087854582906E-2</v>
      </c>
      <c r="AI41" s="21">
        <v>3.7518598424520065E-2</v>
      </c>
      <c r="AJ41" s="21" t="s">
        <v>51</v>
      </c>
      <c r="AK41" s="21">
        <f t="shared" si="6"/>
        <v>6.1501796807142566E-2</v>
      </c>
      <c r="AL41" s="21">
        <f t="shared" si="7"/>
        <v>3.3361395860998434E-2</v>
      </c>
      <c r="AM41" s="5" t="str">
        <f>CONCATENATE(TEXT(AK41,"0.00E-0"),"(",TEXT(AL41,"0.00E-0"),")")</f>
        <v>6.15E-2(3.34E-2)</v>
      </c>
    </row>
    <row r="42" spans="1:39" x14ac:dyDescent="0.25">
      <c r="A42" s="36" t="s">
        <v>82</v>
      </c>
      <c r="B42" s="14">
        <v>0.22885212447384223</v>
      </c>
      <c r="C42" s="14">
        <v>0.14557688642078756</v>
      </c>
      <c r="D42" s="14">
        <v>0.10321516772854604</v>
      </c>
      <c r="E42" s="21">
        <v>7.7823128039746975E-2</v>
      </c>
      <c r="F42" s="14" t="s">
        <v>51</v>
      </c>
      <c r="G42" s="21" t="s">
        <v>52</v>
      </c>
      <c r="H42" s="21">
        <v>3.8083284781849594E-2</v>
      </c>
      <c r="I42" s="14">
        <v>0.13418620922930216</v>
      </c>
      <c r="J42" s="14">
        <v>0.40648888322450766</v>
      </c>
      <c r="K42" s="21">
        <v>5.6854866264214113E-2</v>
      </c>
      <c r="L42" s="21">
        <v>5.9179372798221636E-2</v>
      </c>
      <c r="M42" s="21">
        <v>2.7606720128998233E-2</v>
      </c>
      <c r="N42" s="14">
        <v>0.18321991816081429</v>
      </c>
      <c r="O42" s="21">
        <v>3.2289772186363211E-2</v>
      </c>
      <c r="P42" s="21">
        <v>3.6516901983548546E-2</v>
      </c>
      <c r="Q42" s="21">
        <v>4.6692392612540538E-2</v>
      </c>
      <c r="R42" s="21">
        <v>6.197064433170002E-3</v>
      </c>
      <c r="S42" s="21">
        <v>4.615523918558348E-2</v>
      </c>
      <c r="T42" s="21" t="s">
        <v>52</v>
      </c>
      <c r="U42" s="14">
        <v>0.29997567317293145</v>
      </c>
      <c r="V42" s="21" t="s">
        <v>52</v>
      </c>
      <c r="W42" s="21">
        <v>3.2053405133822994E-2</v>
      </c>
      <c r="X42" s="21">
        <v>7.7694360453678502E-2</v>
      </c>
      <c r="Y42" s="21">
        <v>7.9900689086228535E-3</v>
      </c>
      <c r="Z42" s="21">
        <v>7.5345606835770879E-2</v>
      </c>
      <c r="AA42" s="21">
        <v>6.8566354284473469E-2</v>
      </c>
      <c r="AB42" s="21">
        <v>9.0470091367890068E-2</v>
      </c>
      <c r="AC42" s="14">
        <v>0.54524544291217547</v>
      </c>
      <c r="AD42" s="21" t="s">
        <v>51</v>
      </c>
      <c r="AE42" s="14">
        <v>0.33216856999800137</v>
      </c>
      <c r="AF42" s="21">
        <v>4.454833396106362E-2</v>
      </c>
      <c r="AG42" s="21" t="s">
        <v>52</v>
      </c>
      <c r="AH42" s="21" t="s">
        <v>52</v>
      </c>
      <c r="AI42" s="21" t="s">
        <v>52</v>
      </c>
      <c r="AJ42" s="21" t="s">
        <v>51</v>
      </c>
      <c r="AK42" s="14">
        <f t="shared" si="6"/>
        <v>0.12319214764155642</v>
      </c>
      <c r="AL42" s="14">
        <f t="shared" si="7"/>
        <v>0.13467916857246334</v>
      </c>
      <c r="AM42" s="5" t="str">
        <f>CONCATENATE(TEXT(AK42,"0.000"),"(",TEXT(AL42,"0.000"),")")</f>
        <v>0.123(0.135)</v>
      </c>
    </row>
    <row r="43" spans="1:39" x14ac:dyDescent="0.25">
      <c r="A43" s="36" t="s">
        <v>83</v>
      </c>
      <c r="B43" s="14">
        <v>0.6834860047175173</v>
      </c>
      <c r="C43" s="14">
        <v>0.46582498421298146</v>
      </c>
      <c r="D43" s="14">
        <v>0.30063221441539378</v>
      </c>
      <c r="E43" s="14">
        <v>0.2800226107689559</v>
      </c>
      <c r="F43" s="14" t="s">
        <v>51</v>
      </c>
      <c r="G43" s="14">
        <v>0.16434881302414209</v>
      </c>
      <c r="H43" s="14">
        <v>0.15535423300473111</v>
      </c>
      <c r="I43" s="14">
        <v>0.23784136351367285</v>
      </c>
      <c r="J43" s="14">
        <v>0.30414797627406592</v>
      </c>
      <c r="K43" s="14">
        <v>0.19173601141641872</v>
      </c>
      <c r="L43" s="14">
        <v>0.25828402959143598</v>
      </c>
      <c r="M43" s="14">
        <v>0.12950680528923067</v>
      </c>
      <c r="N43" s="14">
        <v>0.19961308136994932</v>
      </c>
      <c r="O43" s="14">
        <v>0.14494050012102291</v>
      </c>
      <c r="P43" s="14">
        <v>0.18122217266535476</v>
      </c>
      <c r="Q43" s="14">
        <v>0.14998303403928609</v>
      </c>
      <c r="R43" s="14">
        <v>0.1306078276748405</v>
      </c>
      <c r="S43" s="14">
        <v>0.10042823400682234</v>
      </c>
      <c r="T43" s="14">
        <v>0.10771444369502493</v>
      </c>
      <c r="U43" s="14">
        <v>0.26836084570461904</v>
      </c>
      <c r="V43" s="14" t="s">
        <v>52</v>
      </c>
      <c r="W43" s="14">
        <v>0.154546483451208</v>
      </c>
      <c r="X43" s="14">
        <v>0.28379320343239006</v>
      </c>
      <c r="Y43" s="21">
        <v>8.5106340041846446E-2</v>
      </c>
      <c r="Z43" s="14">
        <v>0.29019007670440061</v>
      </c>
      <c r="AA43" s="14">
        <v>0.28314599916871425</v>
      </c>
      <c r="AB43" s="14">
        <v>0.31350656151566808</v>
      </c>
      <c r="AC43" s="14">
        <v>0.48051557716962545</v>
      </c>
      <c r="AD43" s="14" t="s">
        <v>51</v>
      </c>
      <c r="AE43" s="14">
        <v>0.26929420345655902</v>
      </c>
      <c r="AF43" s="14">
        <v>0.19045213997382776</v>
      </c>
      <c r="AG43" s="14" t="s">
        <v>52</v>
      </c>
      <c r="AH43" s="14" t="s">
        <v>52</v>
      </c>
      <c r="AI43" s="14" t="s">
        <v>52</v>
      </c>
      <c r="AJ43" s="14" t="s">
        <v>51</v>
      </c>
      <c r="AK43" s="14">
        <f t="shared" si="6"/>
        <v>0.24302163465784665</v>
      </c>
      <c r="AL43" s="14">
        <f t="shared" si="7"/>
        <v>0.13062701003730937</v>
      </c>
      <c r="AM43" s="5" t="str">
        <f>CONCATENATE(TEXT(AK43,"0.000"),"(",TEXT(AL43,"0.000"),")")</f>
        <v>0.243(0.131)</v>
      </c>
    </row>
    <row r="44" spans="1:39" x14ac:dyDescent="0.25">
      <c r="A44" s="36" t="s">
        <v>84</v>
      </c>
      <c r="B44" s="21">
        <v>1.2584377737881441E-3</v>
      </c>
      <c r="C44" s="21">
        <v>1.8587722408021923E-3</v>
      </c>
      <c r="D44" s="21">
        <v>6.8967808264138993E-4</v>
      </c>
      <c r="E44" s="21">
        <v>5.9402469081213727E-4</v>
      </c>
      <c r="F44" s="21" t="s">
        <v>51</v>
      </c>
      <c r="G44" s="21">
        <v>1.2475419378308764E-2</v>
      </c>
      <c r="H44" s="21">
        <v>9.3963954608700139E-4</v>
      </c>
      <c r="I44" s="21">
        <v>1.9900377026827701E-3</v>
      </c>
      <c r="J44" s="21">
        <v>4.7890495421166711E-3</v>
      </c>
      <c r="K44" s="21">
        <v>2.0520464711163301E-3</v>
      </c>
      <c r="L44" s="21">
        <v>1.6370766913952838E-3</v>
      </c>
      <c r="M44" s="21">
        <v>9.087393229114583E-4</v>
      </c>
      <c r="N44" s="21">
        <v>6.8899968755020571E-4</v>
      </c>
      <c r="O44" s="21">
        <v>7.7799389830644056E-4</v>
      </c>
      <c r="P44" s="21">
        <v>9.5650418936627879E-4</v>
      </c>
      <c r="Q44" s="21">
        <v>1.0588271875889223E-3</v>
      </c>
      <c r="R44" s="21">
        <v>9.3851969954623351E-4</v>
      </c>
      <c r="S44" s="21">
        <v>1.3523404554783075E-3</v>
      </c>
      <c r="T44" s="21">
        <v>1.1543050188581999E-3</v>
      </c>
      <c r="U44" s="21">
        <v>1.7381940299265655E-3</v>
      </c>
      <c r="V44" s="21" t="s">
        <v>52</v>
      </c>
      <c r="W44" s="21">
        <v>1.0783040412159226E-3</v>
      </c>
      <c r="X44" s="21">
        <v>1.3526351547253871E-3</v>
      </c>
      <c r="Y44" s="21">
        <v>4.9747025769071411E-3</v>
      </c>
      <c r="Z44" s="21">
        <v>4.0533447377639776E-4</v>
      </c>
      <c r="AA44" s="21">
        <v>1.1468372385205811E-3</v>
      </c>
      <c r="AB44" s="21">
        <v>8.2021507588318342E-4</v>
      </c>
      <c r="AC44" s="21">
        <v>4.0049680945187496E-4</v>
      </c>
      <c r="AD44" s="21" t="s">
        <v>51</v>
      </c>
      <c r="AE44" s="21">
        <v>2.1376057494869411E-3</v>
      </c>
      <c r="AF44" s="21">
        <v>1.0678167487698075E-3</v>
      </c>
      <c r="AG44" s="21">
        <v>3.8679758073497479E-3</v>
      </c>
      <c r="AH44" s="21">
        <v>6.3886600506426474E-4</v>
      </c>
      <c r="AI44" s="21">
        <v>1.3778102007451418E-3</v>
      </c>
      <c r="AJ44" s="21" t="s">
        <v>51</v>
      </c>
      <c r="AK44" s="21">
        <f t="shared" si="6"/>
        <v>1.842813080360635E-3</v>
      </c>
      <c r="AL44" s="21">
        <f t="shared" si="7"/>
        <v>2.2725380740600755E-3</v>
      </c>
      <c r="AM44" s="5" t="str">
        <f t="shared" ref="AM44:AM49" si="8">CONCATENATE(TEXT(AK44,"0.00E-0"),"(",TEXT(AL44,"0.00E-0"),")")</f>
        <v>1.84E-3(2.27E-3)</v>
      </c>
    </row>
    <row r="45" spans="1:39" x14ac:dyDescent="0.25">
      <c r="A45" s="36" t="s">
        <v>85</v>
      </c>
      <c r="B45" s="21">
        <v>2.3139017130943298E-3</v>
      </c>
      <c r="C45" s="21">
        <v>3.9630427020876935E-3</v>
      </c>
      <c r="D45" s="21">
        <v>1.4253347041255392E-3</v>
      </c>
      <c r="E45" s="21">
        <v>1.6060667566402229E-3</v>
      </c>
      <c r="F45" s="21" t="s">
        <v>51</v>
      </c>
      <c r="G45" s="21">
        <v>4.2198734004480661E-2</v>
      </c>
      <c r="H45" s="21">
        <v>3.1373695137844886E-3</v>
      </c>
      <c r="I45" s="21">
        <v>4.9208546430495699E-3</v>
      </c>
      <c r="J45" s="21" t="s">
        <v>52</v>
      </c>
      <c r="K45" s="21">
        <v>6.7760284514987142E-3</v>
      </c>
      <c r="L45" s="21">
        <v>5.471571760502357E-3</v>
      </c>
      <c r="M45" s="21">
        <v>2.1837114497230093E-3</v>
      </c>
      <c r="N45" s="21">
        <v>1.795574943312657E-3</v>
      </c>
      <c r="O45" s="21">
        <v>1.7614956188070352E-3</v>
      </c>
      <c r="P45" s="21">
        <v>2.2782190692178638E-3</v>
      </c>
      <c r="Q45" s="21">
        <v>2.5566802822269094E-3</v>
      </c>
      <c r="R45" s="21">
        <v>2.5027191987899563E-3</v>
      </c>
      <c r="S45" s="21" t="s">
        <v>52</v>
      </c>
      <c r="T45" s="21" t="s">
        <v>52</v>
      </c>
      <c r="U45" s="21">
        <v>5.0987024877845923E-3</v>
      </c>
      <c r="V45" s="21" t="s">
        <v>52</v>
      </c>
      <c r="W45" s="21">
        <v>2.6010442075275974E-3</v>
      </c>
      <c r="X45" s="21">
        <v>3.0917374965151703E-3</v>
      </c>
      <c r="Y45" s="21">
        <v>2.1848355912092176E-2</v>
      </c>
      <c r="Z45" s="21">
        <v>4.5037163752933084E-5</v>
      </c>
      <c r="AA45" s="21">
        <v>2.9817768201535104E-3</v>
      </c>
      <c r="AB45" s="21">
        <v>1.4809438870113031E-3</v>
      </c>
      <c r="AC45" s="21">
        <v>7.0086941654078127E-4</v>
      </c>
      <c r="AD45" s="21" t="s">
        <v>51</v>
      </c>
      <c r="AE45" s="21">
        <v>7.5900494003521835E-3</v>
      </c>
      <c r="AF45" s="21">
        <v>3.2701887931075356E-3</v>
      </c>
      <c r="AG45" s="21">
        <v>1.7325626812960872E-2</v>
      </c>
      <c r="AH45" s="21">
        <v>1.8206418563293868E-3</v>
      </c>
      <c r="AI45" s="21">
        <v>5.4190251596236095E-3</v>
      </c>
      <c r="AJ45" s="21" t="s">
        <v>51</v>
      </c>
      <c r="AK45" s="21">
        <f t="shared" si="6"/>
        <v>5.6487608651818811E-3</v>
      </c>
      <c r="AL45" s="21">
        <f t="shared" si="7"/>
        <v>8.5729390911239364E-3</v>
      </c>
      <c r="AM45" s="5" t="str">
        <f t="shared" si="8"/>
        <v>5.65E-3(8.57E-3)</v>
      </c>
    </row>
    <row r="46" spans="1:39" x14ac:dyDescent="0.25">
      <c r="A46" s="36" t="s">
        <v>86</v>
      </c>
      <c r="B46" s="6" t="s">
        <v>52</v>
      </c>
      <c r="C46" s="6" t="s">
        <v>52</v>
      </c>
      <c r="D46" s="6" t="s">
        <v>52</v>
      </c>
      <c r="E46" s="6" t="s">
        <v>52</v>
      </c>
      <c r="F46" s="6" t="s">
        <v>51</v>
      </c>
      <c r="G46" s="6" t="s">
        <v>52</v>
      </c>
      <c r="H46" s="6" t="s">
        <v>52</v>
      </c>
      <c r="I46" s="6" t="s">
        <v>52</v>
      </c>
      <c r="J46" s="6" t="s">
        <v>52</v>
      </c>
      <c r="K46" s="6" t="s">
        <v>52</v>
      </c>
      <c r="L46" s="6" t="s">
        <v>52</v>
      </c>
      <c r="M46" s="6" t="s">
        <v>52</v>
      </c>
      <c r="N46" s="6" t="s">
        <v>52</v>
      </c>
      <c r="O46" s="6" t="s">
        <v>52</v>
      </c>
      <c r="P46" s="6" t="s">
        <v>52</v>
      </c>
      <c r="Q46" s="6" t="s">
        <v>52</v>
      </c>
      <c r="R46" s="6" t="s">
        <v>52</v>
      </c>
      <c r="S46" s="6" t="s">
        <v>52</v>
      </c>
      <c r="T46" s="6" t="s">
        <v>52</v>
      </c>
      <c r="U46" s="6" t="s">
        <v>52</v>
      </c>
      <c r="V46" s="6" t="s">
        <v>52</v>
      </c>
      <c r="W46" s="6" t="s">
        <v>52</v>
      </c>
      <c r="X46" s="6" t="s">
        <v>52</v>
      </c>
      <c r="Y46" s="21">
        <v>3.8119268208331525E-3</v>
      </c>
      <c r="Z46" s="6" t="s">
        <v>52</v>
      </c>
      <c r="AA46" s="6" t="s">
        <v>52</v>
      </c>
      <c r="AB46" s="6" t="s">
        <v>52</v>
      </c>
      <c r="AC46" s="6" t="s">
        <v>52</v>
      </c>
      <c r="AD46" s="6" t="s">
        <v>51</v>
      </c>
      <c r="AE46" s="6" t="s">
        <v>52</v>
      </c>
      <c r="AF46" s="6" t="s">
        <v>52</v>
      </c>
      <c r="AG46" s="21">
        <v>1.6151298273395208E-3</v>
      </c>
      <c r="AH46" s="21">
        <v>1.9807298838438923E-3</v>
      </c>
      <c r="AI46" s="21">
        <v>5.1996473657117117E-4</v>
      </c>
      <c r="AJ46" s="6" t="s">
        <v>51</v>
      </c>
      <c r="AK46" s="21">
        <f t="shared" si="6"/>
        <v>1.9819378171469343E-3</v>
      </c>
      <c r="AL46" s="21">
        <f t="shared" si="7"/>
        <v>1.3687919981295045E-3</v>
      </c>
      <c r="AM46" s="5" t="str">
        <f t="shared" si="8"/>
        <v>1.98E-3(1.37E-3)</v>
      </c>
    </row>
    <row r="47" spans="1:39" x14ac:dyDescent="0.25">
      <c r="A47" s="36" t="s">
        <v>87</v>
      </c>
      <c r="B47" s="6" t="s">
        <v>52</v>
      </c>
      <c r="C47" s="6" t="s">
        <v>52</v>
      </c>
      <c r="D47" s="6" t="s">
        <v>52</v>
      </c>
      <c r="E47" s="6" t="s">
        <v>52</v>
      </c>
      <c r="F47" s="6" t="s">
        <v>51</v>
      </c>
      <c r="G47" s="6" t="s">
        <v>52</v>
      </c>
      <c r="H47" s="6" t="s">
        <v>52</v>
      </c>
      <c r="I47" s="6" t="s">
        <v>52</v>
      </c>
      <c r="J47" s="6" t="s">
        <v>52</v>
      </c>
      <c r="K47" s="6" t="s">
        <v>52</v>
      </c>
      <c r="L47" s="6" t="s">
        <v>52</v>
      </c>
      <c r="M47" s="6" t="s">
        <v>52</v>
      </c>
      <c r="N47" s="6" t="s">
        <v>52</v>
      </c>
      <c r="O47" s="6" t="s">
        <v>52</v>
      </c>
      <c r="P47" s="6" t="s">
        <v>52</v>
      </c>
      <c r="Q47" s="6" t="s">
        <v>52</v>
      </c>
      <c r="R47" s="6" t="s">
        <v>52</v>
      </c>
      <c r="S47" s="6" t="s">
        <v>52</v>
      </c>
      <c r="T47" s="6" t="s">
        <v>52</v>
      </c>
      <c r="U47" s="6" t="s">
        <v>52</v>
      </c>
      <c r="V47" s="6" t="s">
        <v>52</v>
      </c>
      <c r="W47" s="21">
        <v>2.3607533930367411E-4</v>
      </c>
      <c r="X47" s="21">
        <v>2.845974829379567E-4</v>
      </c>
      <c r="Y47" s="21">
        <v>3.9934471456347315E-3</v>
      </c>
      <c r="Z47" s="6" t="s">
        <v>52</v>
      </c>
      <c r="AA47" s="6" t="s">
        <v>52</v>
      </c>
      <c r="AB47" s="6" t="s">
        <v>52</v>
      </c>
      <c r="AC47" s="6" t="s">
        <v>52</v>
      </c>
      <c r="AD47" s="6" t="s">
        <v>51</v>
      </c>
      <c r="AE47" s="6" t="s">
        <v>52</v>
      </c>
      <c r="AF47" s="6" t="s">
        <v>52</v>
      </c>
      <c r="AG47" s="21">
        <v>1.7389736479661933E-3</v>
      </c>
      <c r="AH47" s="21">
        <v>1.9091372374398956E-4</v>
      </c>
      <c r="AI47" s="21">
        <v>4.5405371362552981E-4</v>
      </c>
      <c r="AJ47" s="6" t="s">
        <v>51</v>
      </c>
      <c r="AK47" s="21">
        <f t="shared" si="6"/>
        <v>1.1496768422020124E-3</v>
      </c>
      <c r="AL47" s="21">
        <f t="shared" si="7"/>
        <v>1.5113205167811613E-3</v>
      </c>
      <c r="AM47" s="5" t="str">
        <f t="shared" si="8"/>
        <v>1.15E-3(1.51E-3)</v>
      </c>
    </row>
    <row r="48" spans="1:39" x14ac:dyDescent="0.25">
      <c r="A48" s="36" t="s">
        <v>88</v>
      </c>
      <c r="B48" s="6" t="s">
        <v>52</v>
      </c>
      <c r="C48" s="21">
        <v>1.6048209904835552E-4</v>
      </c>
      <c r="D48" s="21" t="s">
        <v>52</v>
      </c>
      <c r="E48" s="21" t="s">
        <v>52</v>
      </c>
      <c r="F48" s="21" t="s">
        <v>51</v>
      </c>
      <c r="G48" s="21" t="s">
        <v>52</v>
      </c>
      <c r="H48" s="21" t="s">
        <v>52</v>
      </c>
      <c r="I48" s="21">
        <v>2.8806353000094333E-4</v>
      </c>
      <c r="J48" s="21" t="s">
        <v>52</v>
      </c>
      <c r="K48" s="21">
        <v>2.2674605594670132E-4</v>
      </c>
      <c r="L48" s="21" t="s">
        <v>52</v>
      </c>
      <c r="M48" s="21" t="s">
        <v>52</v>
      </c>
      <c r="N48" s="21" t="s">
        <v>52</v>
      </c>
      <c r="O48" s="21" t="s">
        <v>52</v>
      </c>
      <c r="P48" s="21" t="s">
        <v>52</v>
      </c>
      <c r="Q48" s="21" t="s">
        <v>52</v>
      </c>
      <c r="R48" s="21">
        <v>7.808308994103197E-4</v>
      </c>
      <c r="S48" s="21" t="s">
        <v>52</v>
      </c>
      <c r="T48" s="21" t="s">
        <v>52</v>
      </c>
      <c r="U48" s="21" t="s">
        <v>52</v>
      </c>
      <c r="V48" s="21" t="s">
        <v>52</v>
      </c>
      <c r="W48" s="21" t="s">
        <v>52</v>
      </c>
      <c r="X48" s="21" t="s">
        <v>52</v>
      </c>
      <c r="Y48" s="21" t="s">
        <v>52</v>
      </c>
      <c r="Z48" s="21" t="s">
        <v>52</v>
      </c>
      <c r="AA48" s="21" t="s">
        <v>52</v>
      </c>
      <c r="AB48" s="21" t="s">
        <v>52</v>
      </c>
      <c r="AC48" s="21" t="s">
        <v>52</v>
      </c>
      <c r="AD48" s="21" t="s">
        <v>51</v>
      </c>
      <c r="AE48" s="21" t="s">
        <v>52</v>
      </c>
      <c r="AF48" s="21" t="s">
        <v>52</v>
      </c>
      <c r="AG48" s="21">
        <v>1.9556536845676624E-4</v>
      </c>
      <c r="AH48" s="21" t="s">
        <v>52</v>
      </c>
      <c r="AI48" s="21">
        <v>1.4216079095705694E-4</v>
      </c>
      <c r="AJ48" s="21" t="s">
        <v>51</v>
      </c>
      <c r="AK48" s="21">
        <f t="shared" si="6"/>
        <v>2.9897479063669053E-4</v>
      </c>
      <c r="AL48" s="21">
        <f t="shared" si="7"/>
        <v>2.4165501029382083E-4</v>
      </c>
      <c r="AM48" s="5" t="str">
        <f t="shared" si="8"/>
        <v>2.99E-4(2.42E-4)</v>
      </c>
    </row>
    <row r="49" spans="1:40" x14ac:dyDescent="0.25">
      <c r="A49" s="36" t="s">
        <v>89</v>
      </c>
      <c r="B49" s="6" t="s">
        <v>52</v>
      </c>
      <c r="C49" s="21">
        <v>6.6287276904740562E-4</v>
      </c>
      <c r="D49" s="21" t="s">
        <v>52</v>
      </c>
      <c r="E49" s="21">
        <v>1.2623549785822219E-4</v>
      </c>
      <c r="F49" s="21" t="s">
        <v>51</v>
      </c>
      <c r="G49" s="21" t="s">
        <v>52</v>
      </c>
      <c r="H49" s="21" t="s">
        <v>52</v>
      </c>
      <c r="I49" s="21">
        <v>3.482891416673758E-4</v>
      </c>
      <c r="J49" s="21" t="s">
        <v>52</v>
      </c>
      <c r="K49" s="21">
        <v>5.4830397448702209E-4</v>
      </c>
      <c r="L49" s="21">
        <v>4.4499573212441318E-4</v>
      </c>
      <c r="M49" s="21" t="s">
        <v>52</v>
      </c>
      <c r="N49" s="21" t="s">
        <v>52</v>
      </c>
      <c r="O49" s="21" t="s">
        <v>52</v>
      </c>
      <c r="P49" s="21">
        <v>2.4652747096406123E-4</v>
      </c>
      <c r="Q49" s="21" t="s">
        <v>52</v>
      </c>
      <c r="R49" s="21" t="s">
        <v>52</v>
      </c>
      <c r="S49" s="21" t="s">
        <v>52</v>
      </c>
      <c r="T49" s="21" t="s">
        <v>52</v>
      </c>
      <c r="U49" s="21" t="s">
        <v>52</v>
      </c>
      <c r="V49" s="21" t="s">
        <v>52</v>
      </c>
      <c r="W49" s="21">
        <v>2.6557984675459309E-4</v>
      </c>
      <c r="X49" s="21" t="s">
        <v>52</v>
      </c>
      <c r="Y49" s="21">
        <v>2.4504790810852967E-3</v>
      </c>
      <c r="Z49" s="21" t="s">
        <v>52</v>
      </c>
      <c r="AA49" s="21" t="s">
        <v>52</v>
      </c>
      <c r="AB49" s="21" t="s">
        <v>52</v>
      </c>
      <c r="AC49" s="21" t="s">
        <v>52</v>
      </c>
      <c r="AD49" s="21" t="s">
        <v>51</v>
      </c>
      <c r="AE49" s="21">
        <v>6.2736691457766292E-4</v>
      </c>
      <c r="AF49" s="21" t="s">
        <v>52</v>
      </c>
      <c r="AG49" s="21">
        <v>1.1197338435230961E-3</v>
      </c>
      <c r="AH49" s="21">
        <v>1.7045553058259619E-4</v>
      </c>
      <c r="AI49" s="21">
        <v>3.6616558013653365E-4</v>
      </c>
      <c r="AJ49" s="21" t="s">
        <v>51</v>
      </c>
      <c r="AK49" s="21">
        <f t="shared" si="6"/>
        <v>6.1475044856735661E-4</v>
      </c>
      <c r="AL49" s="21">
        <f t="shared" si="7"/>
        <v>6.3867503036641056E-4</v>
      </c>
      <c r="AM49" s="5" t="str">
        <f t="shared" si="8"/>
        <v>6.15E-4(6.39E-4)</v>
      </c>
    </row>
    <row r="50" spans="1:40" x14ac:dyDescent="0.25">
      <c r="A50" s="36" t="s">
        <v>90</v>
      </c>
      <c r="B50" s="14">
        <v>0.32345286117870642</v>
      </c>
      <c r="C50" s="14">
        <v>0.3423652242224649</v>
      </c>
      <c r="D50" s="14">
        <v>0.11132834407630665</v>
      </c>
      <c r="E50" s="21">
        <v>9.4581846210745613E-2</v>
      </c>
      <c r="F50" s="14" t="s">
        <v>51</v>
      </c>
      <c r="G50" s="21">
        <v>9.7753746535626129E-2</v>
      </c>
      <c r="H50" s="21">
        <v>9.4604104454200616E-2</v>
      </c>
      <c r="I50" s="14">
        <v>0.11338847442674481</v>
      </c>
      <c r="J50" s="14">
        <v>0.10394646076174122</v>
      </c>
      <c r="K50" s="14">
        <v>0.11819640742185808</v>
      </c>
      <c r="L50" s="14">
        <v>0.13471922882274301</v>
      </c>
      <c r="M50" s="21">
        <v>7.5266595933729377E-2</v>
      </c>
      <c r="N50" s="21">
        <v>5.949742599116932E-2</v>
      </c>
      <c r="O50" s="21">
        <v>8.286454157491431E-2</v>
      </c>
      <c r="P50" s="14">
        <v>0.10625528027514267</v>
      </c>
      <c r="Q50" s="21">
        <v>4.2921499731836829E-2</v>
      </c>
      <c r="R50" s="21">
        <v>7.3925555817121708E-2</v>
      </c>
      <c r="S50" s="21">
        <v>4.8920982077848583E-2</v>
      </c>
      <c r="T50" s="21">
        <v>7.6411710435475608E-2</v>
      </c>
      <c r="U50" s="14">
        <v>0.12758403471607602</v>
      </c>
      <c r="V50" s="14">
        <v>0.12897902890246118</v>
      </c>
      <c r="W50" s="14">
        <v>0.11007262557546513</v>
      </c>
      <c r="X50" s="14">
        <v>0.17320817601826294</v>
      </c>
      <c r="Y50" s="21">
        <v>6.2248625280906821E-2</v>
      </c>
      <c r="Z50" s="14">
        <v>0.11170679067985426</v>
      </c>
      <c r="AA50" s="14">
        <v>0.1406204935080059</v>
      </c>
      <c r="AB50" s="14">
        <v>0.11226447190662447</v>
      </c>
      <c r="AC50" s="14">
        <v>0.11093829096007971</v>
      </c>
      <c r="AD50" s="14" t="s">
        <v>51</v>
      </c>
      <c r="AE50" s="21">
        <v>7.4887768305166427E-2</v>
      </c>
      <c r="AF50" s="21">
        <v>9.3533500039584785E-2</v>
      </c>
      <c r="AG50" s="21">
        <v>7.8021620350487361E-2</v>
      </c>
      <c r="AH50" s="21">
        <v>3.725666731979875E-2</v>
      </c>
      <c r="AI50" s="21">
        <v>5.2868087190808433E-2</v>
      </c>
      <c r="AJ50" s="14" t="s">
        <v>51</v>
      </c>
      <c r="AK50" s="14">
        <f t="shared" si="6"/>
        <v>0.10983095220943617</v>
      </c>
      <c r="AL50" s="14">
        <f t="shared" si="7"/>
        <v>6.6003010404781348E-2</v>
      </c>
      <c r="AM50" s="5" t="str">
        <f>CONCATENATE(TEXT(AK50,"0.000"),"(",TEXT(AL50,"0.000"),")")</f>
        <v>0.110(0.066)</v>
      </c>
    </row>
    <row r="51" spans="1:40" x14ac:dyDescent="0.25">
      <c r="A51" s="36" t="s">
        <v>91</v>
      </c>
      <c r="B51" s="14">
        <v>0.14943351648919589</v>
      </c>
      <c r="C51" s="14">
        <v>0.11483794383697764</v>
      </c>
      <c r="D51" s="21">
        <v>5.923408330900877E-2</v>
      </c>
      <c r="E51" s="21">
        <v>4.1562482704783063E-2</v>
      </c>
      <c r="F51" s="14" t="s">
        <v>51</v>
      </c>
      <c r="G51" s="21">
        <v>3.7079007306616826E-2</v>
      </c>
      <c r="H51" s="21">
        <v>2.9708487739496477E-2</v>
      </c>
      <c r="I51" s="21">
        <v>4.7327843163368355E-2</v>
      </c>
      <c r="J51" s="21">
        <v>4.0237339649706286E-2</v>
      </c>
      <c r="K51" s="21">
        <v>4.218627710292655E-2</v>
      </c>
      <c r="L51" s="21">
        <v>4.8733551154436928E-2</v>
      </c>
      <c r="M51" s="21">
        <v>1.9303326304220499E-2</v>
      </c>
      <c r="N51" s="21">
        <v>2.3974392782682478E-2</v>
      </c>
      <c r="O51" s="21">
        <v>2.4409709921292586E-2</v>
      </c>
      <c r="P51" s="21">
        <v>3.2648270475602495E-2</v>
      </c>
      <c r="Q51" s="21">
        <v>2.2398739459847442E-2</v>
      </c>
      <c r="R51" s="21">
        <v>2.1903868390258284E-2</v>
      </c>
      <c r="S51" s="21">
        <v>1.00321829606648E-2</v>
      </c>
      <c r="T51" s="21">
        <v>1.9470291601347153E-2</v>
      </c>
      <c r="U51" s="21">
        <v>3.2758062967641138E-2</v>
      </c>
      <c r="V51" s="21">
        <v>3.84856779789602E-2</v>
      </c>
      <c r="W51" s="21">
        <v>3.6206254664435819E-2</v>
      </c>
      <c r="X51" s="21">
        <v>5.2887992677332178E-2</v>
      </c>
      <c r="Y51" s="21">
        <v>2.5887897092248584E-2</v>
      </c>
      <c r="Z51" s="21">
        <v>4.7615315152175007E-2</v>
      </c>
      <c r="AA51" s="21">
        <v>3.5732259592326981E-2</v>
      </c>
      <c r="AB51" s="21">
        <v>5.2203976456757173E-2</v>
      </c>
      <c r="AC51" s="21">
        <v>4.7845424063351918E-2</v>
      </c>
      <c r="AD51" s="21" t="s">
        <v>51</v>
      </c>
      <c r="AE51" s="21">
        <v>2.7601646681629042E-2</v>
      </c>
      <c r="AF51" s="21">
        <v>3.4500699848073316E-2</v>
      </c>
      <c r="AG51" s="21">
        <v>2.8306420485586698E-2</v>
      </c>
      <c r="AH51" s="21">
        <v>1.0625818986451083E-2</v>
      </c>
      <c r="AI51" s="21">
        <v>1.6369357456349449E-2</v>
      </c>
      <c r="AJ51" s="21" t="s">
        <v>51</v>
      </c>
      <c r="AK51" s="21">
        <f t="shared" si="6"/>
        <v>3.9734628701742221E-2</v>
      </c>
      <c r="AL51" s="21">
        <f t="shared" si="7"/>
        <v>2.759027719663034E-2</v>
      </c>
      <c r="AM51" s="5" t="str">
        <f>CONCATENATE(TEXT(AK51,"0.00E-0"),"(",TEXT(AL51,"0.00E-0"),")")</f>
        <v>3.97E-2(2.76E-2)</v>
      </c>
    </row>
    <row r="52" spans="1:40" x14ac:dyDescent="0.25">
      <c r="A52" s="36" t="s">
        <v>92</v>
      </c>
      <c r="B52" s="22">
        <v>8.4735838522760884E-2</v>
      </c>
      <c r="C52" s="22">
        <v>6.0304244563003054E-2</v>
      </c>
      <c r="D52" s="22">
        <v>3.1376128367679522E-2</v>
      </c>
      <c r="E52" s="22">
        <v>2.3760993123790739E-2</v>
      </c>
      <c r="F52" s="22" t="s">
        <v>51</v>
      </c>
      <c r="G52" s="22">
        <v>2.330261724012677E-2</v>
      </c>
      <c r="H52" s="22">
        <v>1.8901092728845173E-2</v>
      </c>
      <c r="I52" s="22">
        <v>2.5348159340835313E-2</v>
      </c>
      <c r="J52" s="22">
        <v>2.8501448918541953E-2</v>
      </c>
      <c r="K52" s="22">
        <v>2.4189293256800023E-2</v>
      </c>
      <c r="L52" s="22">
        <v>2.7232323770593019E-2</v>
      </c>
      <c r="M52" s="22">
        <v>1.0558742857650232E-2</v>
      </c>
      <c r="N52" s="22">
        <v>1.3047039974722018E-2</v>
      </c>
      <c r="O52" s="22">
        <v>1.2988535121277267E-2</v>
      </c>
      <c r="P52" s="22">
        <v>1.776248561539772E-2</v>
      </c>
      <c r="Q52" s="22">
        <v>1.2001746370513615E-2</v>
      </c>
      <c r="R52" s="22">
        <v>1.2047127614642055E-2</v>
      </c>
      <c r="S52" s="22">
        <v>6.988711725406941E-3</v>
      </c>
      <c r="T52" s="22">
        <v>1.1204601770586568E-2</v>
      </c>
      <c r="U52" s="22">
        <v>1.9573703259302602E-2</v>
      </c>
      <c r="V52" s="22">
        <v>2.392352955448877E-2</v>
      </c>
      <c r="W52" s="22">
        <v>1.9933207481688333E-2</v>
      </c>
      <c r="X52" s="22">
        <v>2.8442670480542023E-2</v>
      </c>
      <c r="Y52" s="22">
        <v>1.4002998881716284E-2</v>
      </c>
      <c r="Z52" s="22">
        <v>2.4832490518104509E-2</v>
      </c>
      <c r="AA52" s="22">
        <v>2.0174674657465516E-2</v>
      </c>
      <c r="AB52" s="22">
        <v>2.8793942705713272E-2</v>
      </c>
      <c r="AC52" s="22">
        <v>2.6288694540303248E-2</v>
      </c>
      <c r="AD52" s="22" t="s">
        <v>51</v>
      </c>
      <c r="AE52" s="22">
        <v>1.5129389831384095E-2</v>
      </c>
      <c r="AF52" s="22">
        <v>1.915840217297074E-2</v>
      </c>
      <c r="AG52" s="22">
        <v>1.6103416239377728E-2</v>
      </c>
      <c r="AH52" s="22">
        <v>5.9935983966837234E-3</v>
      </c>
      <c r="AI52" s="22">
        <v>8.8398328259056465E-3</v>
      </c>
      <c r="AJ52" s="22" t="s">
        <v>51</v>
      </c>
      <c r="AK52" s="22">
        <f t="shared" si="6"/>
        <v>2.2357552575900604E-2</v>
      </c>
      <c r="AL52" s="22">
        <f t="shared" si="7"/>
        <v>1.5189836614132484E-2</v>
      </c>
      <c r="AM52" s="5" t="str">
        <f>CONCATENATE(TEXT(AK52,"0.00E-0"),"(",TEXT(AL52,"0.00E-0"),")")</f>
        <v>2.24E-2(1.52E-2)</v>
      </c>
    </row>
    <row r="53" spans="1:40" x14ac:dyDescent="0.25">
      <c r="A53" s="36" t="s">
        <v>93</v>
      </c>
      <c r="B53" s="14">
        <v>0.10395684004930747</v>
      </c>
      <c r="C53" s="21">
        <v>8.3754758397139972E-2</v>
      </c>
      <c r="D53" s="21">
        <v>3.3480134044222343E-2</v>
      </c>
      <c r="E53" s="21">
        <v>2.7669811279487266E-2</v>
      </c>
      <c r="F53" s="21" t="s">
        <v>51</v>
      </c>
      <c r="G53" s="21">
        <v>2.6380321403917103E-2</v>
      </c>
      <c r="H53" s="21">
        <v>2.053423339688874E-2</v>
      </c>
      <c r="I53" s="21">
        <v>3.2755785852185589E-2</v>
      </c>
      <c r="J53" s="21">
        <v>2.6266041160224938E-2</v>
      </c>
      <c r="K53" s="21">
        <v>3.4834078920465299E-2</v>
      </c>
      <c r="L53" s="21">
        <v>2.8136221522865532E-2</v>
      </c>
      <c r="M53" s="21">
        <v>1.8832989910305364E-2</v>
      </c>
      <c r="N53" s="21">
        <v>1.2900854652876392E-2</v>
      </c>
      <c r="O53" s="21">
        <v>1.8769782207899197E-2</v>
      </c>
      <c r="P53" s="21">
        <v>2.6027292546983799E-2</v>
      </c>
      <c r="Q53" s="21">
        <v>2.2895986955424285E-2</v>
      </c>
      <c r="R53" s="21">
        <v>1.9165884841475998E-2</v>
      </c>
      <c r="S53" s="21">
        <v>1.0708509901833214E-2</v>
      </c>
      <c r="T53" s="21">
        <v>1.9837655593825398E-2</v>
      </c>
      <c r="U53" s="21">
        <v>2.6368719416677074E-2</v>
      </c>
      <c r="V53" s="21">
        <v>2.392352955448877E-2</v>
      </c>
      <c r="W53" s="21">
        <v>2.8987959440740615E-2</v>
      </c>
      <c r="X53" s="21">
        <v>4.3970831121270371E-2</v>
      </c>
      <c r="Y53" s="21">
        <v>1.3061620805634513E-2</v>
      </c>
      <c r="Z53" s="21">
        <v>5.9597977243450832E-2</v>
      </c>
      <c r="AA53" s="21">
        <v>4.5669039647496572E-2</v>
      </c>
      <c r="AB53" s="21">
        <v>3.1824884043156774E-2</v>
      </c>
      <c r="AC53" s="21">
        <v>3.5927882538414446E-2</v>
      </c>
      <c r="AD53" s="21" t="s">
        <v>51</v>
      </c>
      <c r="AE53" s="21">
        <v>2.1528199867596721E-2</v>
      </c>
      <c r="AF53" s="21">
        <v>2.4103762083473347E-2</v>
      </c>
      <c r="AG53" s="21">
        <v>2.3315498792784124E-2</v>
      </c>
      <c r="AH53" s="21">
        <v>1.0988263727253492E-2</v>
      </c>
      <c r="AI53" s="21">
        <v>1.4945109417803963E-2</v>
      </c>
      <c r="AJ53" s="21" t="s">
        <v>51</v>
      </c>
      <c r="AK53" s="21">
        <f t="shared" si="6"/>
        <v>3.0347514385549043E-2</v>
      </c>
      <c r="AL53" s="21">
        <f t="shared" si="7"/>
        <v>1.9804512854080778E-2</v>
      </c>
      <c r="AM53" s="5" t="str">
        <f>CONCATENATE(TEXT(AK53,"0.00E-0"),"(",TEXT(AL53,"0.00E-0"),")")</f>
        <v>3.03E-2(1.98E-2)</v>
      </c>
    </row>
    <row r="54" spans="1:40" x14ac:dyDescent="0.25">
      <c r="A54" s="36" t="s">
        <v>94</v>
      </c>
      <c r="B54" s="21">
        <v>8.4309494681136923E-2</v>
      </c>
      <c r="C54" s="21">
        <v>7.3686998531175427E-2</v>
      </c>
      <c r="D54" s="21">
        <v>3.0490836361702488E-2</v>
      </c>
      <c r="E54" s="21">
        <v>2.2393869532389487E-2</v>
      </c>
      <c r="F54" s="21" t="s">
        <v>51</v>
      </c>
      <c r="G54" s="21">
        <v>3.2096057708099139E-2</v>
      </c>
      <c r="H54" s="21">
        <v>2.1102595357009722E-2</v>
      </c>
      <c r="I54" s="21">
        <v>3.2743071625176194E-2</v>
      </c>
      <c r="J54" s="21">
        <v>4.191389546844404E-2</v>
      </c>
      <c r="K54" s="21">
        <v>3.1541491439261271E-2</v>
      </c>
      <c r="L54" s="21">
        <v>1.6924043021272497E-2</v>
      </c>
      <c r="M54" s="21">
        <v>1.772626603982148E-2</v>
      </c>
      <c r="N54" s="21">
        <v>2.0465945058387478E-2</v>
      </c>
      <c r="O54" s="21">
        <v>1.775485216380334E-2</v>
      </c>
      <c r="P54" s="21">
        <v>2.519015740658374E-2</v>
      </c>
      <c r="Q54" s="21">
        <v>1.9302243691937157E-2</v>
      </c>
      <c r="R54" s="21">
        <v>1.761436083049937E-2</v>
      </c>
      <c r="S54" s="21">
        <v>1.0708509901833214E-2</v>
      </c>
      <c r="T54" s="21">
        <v>1.5980333672803795E-2</v>
      </c>
      <c r="U54" s="21">
        <v>3.0932536238794262E-2</v>
      </c>
      <c r="V54" s="21">
        <v>5.0967519485649974E-2</v>
      </c>
      <c r="W54" s="21">
        <v>2.9472579968126519E-2</v>
      </c>
      <c r="X54" s="21">
        <v>4.1234184988547945E-2</v>
      </c>
      <c r="Y54" s="21">
        <v>1.7533166667022905E-2</v>
      </c>
      <c r="Z54" s="21">
        <v>3.0429655047582032E-2</v>
      </c>
      <c r="AA54" s="21">
        <v>3.492928746665671E-2</v>
      </c>
      <c r="AB54" s="21">
        <v>2.9352274004716017E-2</v>
      </c>
      <c r="AC54" s="21">
        <v>4.6443360354535737E-2</v>
      </c>
      <c r="AD54" s="21" t="s">
        <v>51</v>
      </c>
      <c r="AE54" s="21">
        <v>2.7113601848358593E-2</v>
      </c>
      <c r="AF54" s="21">
        <v>2.184525125820444E-2</v>
      </c>
      <c r="AG54" s="21">
        <v>3.1343791060026868E-2</v>
      </c>
      <c r="AH54" s="21">
        <v>1.3909921942746073E-2</v>
      </c>
      <c r="AI54" s="21">
        <v>2.0357251964276808E-2</v>
      </c>
      <c r="AJ54" s="21" t="s">
        <v>51</v>
      </c>
      <c r="AK54" s="21">
        <f t="shared" si="6"/>
        <v>2.9931543899580675E-2</v>
      </c>
      <c r="AL54" s="21">
        <f t="shared" si="7"/>
        <v>1.6084242135353123E-2</v>
      </c>
      <c r="AM54" s="5" t="str">
        <f>CONCATENATE(TEXT(AK54,"0.00E-0"),"(",TEXT(AL54,"0.00E-0"),")")</f>
        <v>2.99E-2(1.61E-2)</v>
      </c>
    </row>
    <row r="55" spans="1:40" x14ac:dyDescent="0.25">
      <c r="A55" s="36" t="s">
        <v>95</v>
      </c>
      <c r="B55" s="14">
        <v>0.20428975744481134</v>
      </c>
      <c r="C55" s="14">
        <v>0.16671146265856321</v>
      </c>
      <c r="D55" s="14">
        <v>8.1032961793845837E-2</v>
      </c>
      <c r="E55" s="21">
        <v>6.0827372186430258E-2</v>
      </c>
      <c r="F55" s="14" t="s">
        <v>51</v>
      </c>
      <c r="G55" s="21">
        <v>5.9355723158813475E-2</v>
      </c>
      <c r="H55" s="21">
        <v>3.7594829146545952E-2</v>
      </c>
      <c r="I55" s="21">
        <v>6.9297377276271721E-2</v>
      </c>
      <c r="J55" s="21">
        <v>5.1414378441291368E-2</v>
      </c>
      <c r="K55" s="21">
        <v>6.0389047666628337E-2</v>
      </c>
      <c r="L55" s="21">
        <v>6.3369001994423718E-2</v>
      </c>
      <c r="M55" s="21">
        <v>3.8061615565125065E-2</v>
      </c>
      <c r="N55" s="21">
        <v>4.3490133249073401E-2</v>
      </c>
      <c r="O55" s="21">
        <v>3.9633660582730337E-2</v>
      </c>
      <c r="P55" s="21">
        <v>5.7549235742775304E-2</v>
      </c>
      <c r="Q55" s="21">
        <v>8.6272440482580925E-2</v>
      </c>
      <c r="R55" s="21">
        <v>3.8879366392708448E-2</v>
      </c>
      <c r="S55" s="21">
        <v>2.3896885254617278E-2</v>
      </c>
      <c r="T55" s="21">
        <v>3.4715897289194456E-2</v>
      </c>
      <c r="U55" s="21">
        <v>6.2777835842011964E-2</v>
      </c>
      <c r="V55" s="21">
        <v>9.985473205351833E-2</v>
      </c>
      <c r="W55" s="21">
        <v>6.6380259080094553E-2</v>
      </c>
      <c r="X55" s="21">
        <v>8.7172941418742309E-2</v>
      </c>
      <c r="Y55" s="21">
        <v>3.0594787472657415E-2</v>
      </c>
      <c r="Z55" s="21">
        <v>7.8833303232077809E-2</v>
      </c>
      <c r="AA55" s="21">
        <v>5.2695045747111417E-2</v>
      </c>
      <c r="AB55" s="21">
        <v>7.2981876941073803E-2</v>
      </c>
      <c r="AC55" s="21">
        <v>8.1494953074940091E-2</v>
      </c>
      <c r="AD55" s="21" t="s">
        <v>51</v>
      </c>
      <c r="AE55" s="21">
        <v>4.4845897457185112E-2</v>
      </c>
      <c r="AF55" s="21">
        <v>4.6416291443457561E-2</v>
      </c>
      <c r="AG55" s="21">
        <v>5.9195274983803135E-2</v>
      </c>
      <c r="AH55" s="21">
        <v>2.966300799420683E-2</v>
      </c>
      <c r="AI55" s="21">
        <v>4.0135309726211786E-2</v>
      </c>
      <c r="AJ55" s="21" t="s">
        <v>51</v>
      </c>
      <c r="AK55" s="21">
        <f t="shared" si="6"/>
        <v>6.4681958212297566E-2</v>
      </c>
      <c r="AL55" s="21">
        <f t="shared" si="7"/>
        <v>3.7193683220074804E-2</v>
      </c>
      <c r="AM55" s="5" t="str">
        <f>CONCATENATE(TEXT(AK55,"0.00E-0"),"(",TEXT(AL55,"0.00E-0"),")")</f>
        <v>6.47E-2(3.72E-2)</v>
      </c>
    </row>
    <row r="56" spans="1:40" x14ac:dyDescent="0.25">
      <c r="A56" s="36" t="s">
        <v>96</v>
      </c>
      <c r="B56" s="15">
        <v>0.36850649688292586</v>
      </c>
      <c r="C56" s="15">
        <v>0.39108966992512056</v>
      </c>
      <c r="D56" s="15">
        <v>0.1053294608070335</v>
      </c>
      <c r="E56" s="21">
        <v>8.7565539600219608E-2</v>
      </c>
      <c r="F56" s="15" t="s">
        <v>51</v>
      </c>
      <c r="G56" s="14">
        <v>0.10236051209054868</v>
      </c>
      <c r="H56" s="21">
        <v>9.1693506442902445E-2</v>
      </c>
      <c r="I56" s="14">
        <v>0.10451803745841005</v>
      </c>
      <c r="J56" s="21">
        <v>9.1208971566499958E-2</v>
      </c>
      <c r="K56" s="14">
        <v>0.12428611824361668</v>
      </c>
      <c r="L56" s="14">
        <v>0.12857498871242704</v>
      </c>
      <c r="M56" s="21">
        <v>7.0179806708915798E-2</v>
      </c>
      <c r="N56" s="21">
        <v>5.3769516960227672E-2</v>
      </c>
      <c r="O56" s="21">
        <v>7.6131080033977575E-2</v>
      </c>
      <c r="P56" s="21">
        <v>9.9145865901617655E-2</v>
      </c>
      <c r="Q56" s="21">
        <v>7.947296788904834E-2</v>
      </c>
      <c r="R56" s="21">
        <v>7.5243364126056492E-2</v>
      </c>
      <c r="S56" s="21">
        <v>4.8156767030916842E-2</v>
      </c>
      <c r="T56" s="21">
        <v>8.6408117880593119E-2</v>
      </c>
      <c r="U56" s="14">
        <v>0.11330974441455549</v>
      </c>
      <c r="V56" s="14">
        <v>0.1335620521278606</v>
      </c>
      <c r="W56" s="14">
        <v>0.10619815816300064</v>
      </c>
      <c r="X56" s="14">
        <v>0.16619919153974966</v>
      </c>
      <c r="Y56" s="21">
        <v>6.5099388038432418E-2</v>
      </c>
      <c r="Z56" s="21">
        <v>9.5834318271949534E-2</v>
      </c>
      <c r="AA56" s="14">
        <v>0.13333985891331404</v>
      </c>
      <c r="AB56" s="14">
        <v>0.10150945475255709</v>
      </c>
      <c r="AC56" s="21">
        <v>9.6957313701981643E-2</v>
      </c>
      <c r="AD56" s="14" t="s">
        <v>51</v>
      </c>
      <c r="AE56" s="21">
        <v>6.8589827208383969E-2</v>
      </c>
      <c r="AF56" s="21">
        <v>8.3927136011967399E-2</v>
      </c>
      <c r="AG56" s="21">
        <v>7.7155555777355639E-2</v>
      </c>
      <c r="AH56" s="21">
        <v>2.7778731612392124E-2</v>
      </c>
      <c r="AI56" s="21">
        <v>4.6558032718229496E-2</v>
      </c>
      <c r="AJ56" s="14" t="s">
        <v>51</v>
      </c>
      <c r="AK56" s="14">
        <f t="shared" si="6"/>
        <v>0.1093643609847746</v>
      </c>
      <c r="AL56" s="14">
        <f t="shared" si="7"/>
        <v>7.6455694372263849E-2</v>
      </c>
      <c r="AM56" s="5" t="str">
        <f>CONCATENATE(TEXT(AK56,"0.000"),"(",TEXT(AL56,"0.000"),")")</f>
        <v>0.109(0.076)</v>
      </c>
    </row>
    <row r="57" spans="1:40" x14ac:dyDescent="0.25">
      <c r="A57" s="36" t="s">
        <v>97</v>
      </c>
      <c r="B57" s="19">
        <v>4.9660414759682948E-2</v>
      </c>
      <c r="C57" s="19">
        <v>5.1082444198249317E-2</v>
      </c>
      <c r="D57" s="19">
        <v>1.5389192615232247E-2</v>
      </c>
      <c r="E57" s="19">
        <v>1.070768829798582E-2</v>
      </c>
      <c r="F57" s="19" t="s">
        <v>51</v>
      </c>
      <c r="G57" s="19">
        <v>3.3311503525528065E-2</v>
      </c>
      <c r="H57" s="19">
        <v>1.613597599933338E-2</v>
      </c>
      <c r="I57" s="19">
        <v>2.2110043942007121E-2</v>
      </c>
      <c r="J57" s="19" t="s">
        <v>52</v>
      </c>
      <c r="K57" s="19">
        <v>2.6912281307462638E-2</v>
      </c>
      <c r="L57" s="19">
        <v>2.5032086291305933E-2</v>
      </c>
      <c r="M57" s="19">
        <v>1.1995407629423499E-2</v>
      </c>
      <c r="N57" s="19">
        <v>1.0969152054592561E-2</v>
      </c>
      <c r="O57" s="19">
        <v>1.4288456089930929E-2</v>
      </c>
      <c r="P57" s="19">
        <v>1.9352778685076944E-2</v>
      </c>
      <c r="Q57" s="19">
        <v>1.3765381903076851E-2</v>
      </c>
      <c r="R57" s="19">
        <v>1.445000456909408E-2</v>
      </c>
      <c r="S57" s="19">
        <v>9.1971977363965868E-3</v>
      </c>
      <c r="T57" s="19">
        <v>1.9804339823225634E-2</v>
      </c>
      <c r="U57" s="19">
        <v>2.3248690417395943E-2</v>
      </c>
      <c r="V57" s="19" t="s">
        <v>52</v>
      </c>
      <c r="W57" s="19">
        <v>1.7094960280241833E-2</v>
      </c>
      <c r="X57" s="19">
        <v>2.5745818502656594E-2</v>
      </c>
      <c r="Y57" s="19">
        <v>2.2517030666102094E-2</v>
      </c>
      <c r="Z57" s="19">
        <v>1.4166163610313578E-2</v>
      </c>
      <c r="AA57" s="19">
        <v>2.3301248087404535E-2</v>
      </c>
      <c r="AB57" s="19">
        <v>1.6231130216231314E-2</v>
      </c>
      <c r="AC57" s="19" t="s">
        <v>52</v>
      </c>
      <c r="AD57" s="19" t="s">
        <v>51</v>
      </c>
      <c r="AE57" s="19">
        <v>1.8488221127234444E-2</v>
      </c>
      <c r="AF57" s="19">
        <v>1.8495830742185332E-2</v>
      </c>
      <c r="AG57" s="19">
        <v>1.5966799996838275E-2</v>
      </c>
      <c r="AH57" s="19">
        <v>4.7871123234477335E-3</v>
      </c>
      <c r="AI57" s="19">
        <v>1.0301924067003901E-2</v>
      </c>
      <c r="AJ57" s="19" t="s">
        <v>51</v>
      </c>
      <c r="AK57" s="19">
        <f t="shared" si="6"/>
        <v>1.9810664809126216E-2</v>
      </c>
      <c r="AL57" s="19">
        <f t="shared" si="7"/>
        <v>1.0438539450752045E-2</v>
      </c>
      <c r="AM57" s="5" t="str">
        <f t="shared" ref="AM57:AM62" si="9">CONCATENATE(TEXT(AK57,"0.00E-0"),"(",TEXT(AL57,"0.00E-0"),")")</f>
        <v>1.98E-2(1.04E-2)</v>
      </c>
    </row>
    <row r="58" spans="1:40" x14ac:dyDescent="0.25">
      <c r="A58" s="36" t="s">
        <v>98</v>
      </c>
      <c r="B58" s="19">
        <v>1.9455952668984384E-2</v>
      </c>
      <c r="C58" s="19">
        <v>1.8882002809831412E-2</v>
      </c>
      <c r="D58" s="19">
        <v>6.7728811607619573E-3</v>
      </c>
      <c r="E58" s="19">
        <v>4.9273893834640174E-3</v>
      </c>
      <c r="F58" s="19" t="s">
        <v>51</v>
      </c>
      <c r="G58" s="19">
        <v>2.1134726337930735E-2</v>
      </c>
      <c r="H58" s="19">
        <v>5.7285757355003209E-3</v>
      </c>
      <c r="I58" s="19">
        <v>8.444426169446545E-3</v>
      </c>
      <c r="J58" s="19">
        <v>1.5275392599165433E-2</v>
      </c>
      <c r="K58" s="19">
        <v>1.4317866364751162E-2</v>
      </c>
      <c r="L58" s="19">
        <v>1.1111675336580229E-2</v>
      </c>
      <c r="M58" s="19">
        <v>6.2555076109641217E-3</v>
      </c>
      <c r="N58" s="19">
        <v>4.1679909548463286E-3</v>
      </c>
      <c r="O58" s="19">
        <v>5.6185547679873634E-3</v>
      </c>
      <c r="P58" s="19">
        <v>8.9662433371213556E-3</v>
      </c>
      <c r="Q58" s="19">
        <v>6.9661897013628083E-3</v>
      </c>
      <c r="R58" s="19">
        <v>7.5698952928165775E-3</v>
      </c>
      <c r="S58" s="19">
        <v>4.2497467380799604E-3</v>
      </c>
      <c r="T58" s="19">
        <v>1.4888901694295234E-2</v>
      </c>
      <c r="U58" s="19">
        <v>9.4634285223482283E-3</v>
      </c>
      <c r="V58" s="19">
        <v>2.3529152248458439E-2</v>
      </c>
      <c r="W58" s="19">
        <v>9.2075608887701634E-3</v>
      </c>
      <c r="X58" s="19">
        <v>1.1476816652170692E-2</v>
      </c>
      <c r="Y58" s="19">
        <v>1.508379501059577E-2</v>
      </c>
      <c r="Z58" s="19">
        <v>3.4922490111378322E-3</v>
      </c>
      <c r="AA58" s="19">
        <v>1.1352443499245287E-3</v>
      </c>
      <c r="AB58" s="19">
        <v>3.9844412209902747E-3</v>
      </c>
      <c r="AC58" s="19">
        <v>4.1296703957270902E-3</v>
      </c>
      <c r="AD58" s="19" t="s">
        <v>51</v>
      </c>
      <c r="AE58" s="19">
        <v>1.3544429110987402E-2</v>
      </c>
      <c r="AF58" s="19">
        <v>8.3680959364782308E-3</v>
      </c>
      <c r="AG58" s="19">
        <v>1.8280487126157329E-2</v>
      </c>
      <c r="AH58" s="19">
        <v>4.1535622997948152E-3</v>
      </c>
      <c r="AI58" s="19">
        <v>8.645082019680542E-3</v>
      </c>
      <c r="AJ58" s="19" t="s">
        <v>51</v>
      </c>
      <c r="AK58" s="19">
        <f t="shared" si="6"/>
        <v>9.9758729205347268E-3</v>
      </c>
      <c r="AL58" s="19">
        <f t="shared" si="7"/>
        <v>5.8490018277739999E-3</v>
      </c>
      <c r="AM58" s="5" t="str">
        <f t="shared" si="9"/>
        <v>9.98E-3(5.85E-3)</v>
      </c>
    </row>
    <row r="59" spans="1:40" x14ac:dyDescent="0.25">
      <c r="A59" s="36" t="s">
        <v>99</v>
      </c>
      <c r="B59" s="19">
        <v>7.2806179953711983E-2</v>
      </c>
      <c r="C59" s="19">
        <v>8.3747011488540454E-2</v>
      </c>
      <c r="D59" s="19">
        <v>2.7290032974054114E-2</v>
      </c>
      <c r="E59" s="19">
        <v>2.0860563943106321E-2</v>
      </c>
      <c r="F59" s="19" t="s">
        <v>51</v>
      </c>
      <c r="G59" s="19">
        <v>2.263141680058512E-2</v>
      </c>
      <c r="H59" s="19">
        <v>2.1863480651694592E-2</v>
      </c>
      <c r="I59" s="19">
        <v>2.904606457986901E-2</v>
      </c>
      <c r="J59" s="19">
        <v>2.2795708475676683E-2</v>
      </c>
      <c r="K59" s="19">
        <v>3.0342276898570369E-2</v>
      </c>
      <c r="L59" s="19">
        <v>3.4012490671475736E-2</v>
      </c>
      <c r="M59" s="19">
        <v>1.6296583783085326E-2</v>
      </c>
      <c r="N59" s="19">
        <v>1.2777718585220246E-2</v>
      </c>
      <c r="O59" s="19">
        <v>1.8191712456669264E-2</v>
      </c>
      <c r="P59" s="19">
        <v>2.4863709101817278E-2</v>
      </c>
      <c r="Q59" s="19">
        <v>1.8943828821270964E-2</v>
      </c>
      <c r="R59" s="19">
        <v>1.6575179014170823E-2</v>
      </c>
      <c r="S59" s="19">
        <v>9.9621682224232122E-3</v>
      </c>
      <c r="T59" s="19">
        <v>1.8017519708377599E-2</v>
      </c>
      <c r="U59" s="19">
        <v>2.432874383995981E-2</v>
      </c>
      <c r="V59" s="19">
        <v>3.131599051242917E-2</v>
      </c>
      <c r="W59" s="19">
        <v>2.2913792664175873E-2</v>
      </c>
      <c r="X59" s="19">
        <v>3.5686469410608289E-2</v>
      </c>
      <c r="Y59" s="19">
        <v>1.1656852626758826E-2</v>
      </c>
      <c r="Z59" s="19">
        <v>2.1284407339398771E-2</v>
      </c>
      <c r="AA59" s="19">
        <v>1.4719547899240178E-2</v>
      </c>
      <c r="AB59" s="19">
        <v>2.1263919742434922E-2</v>
      </c>
      <c r="AC59" s="19">
        <v>2.348896544030871E-2</v>
      </c>
      <c r="AD59" s="19" t="s">
        <v>51</v>
      </c>
      <c r="AE59" s="19">
        <v>1.7221540765965698E-2</v>
      </c>
      <c r="AF59" s="19">
        <v>2.2804394032355284E-2</v>
      </c>
      <c r="AG59" s="19">
        <v>1.8037171372565268E-2</v>
      </c>
      <c r="AH59" s="19">
        <v>7.9372836833337679E-3</v>
      </c>
      <c r="AI59" s="19">
        <v>1.1932616652264933E-2</v>
      </c>
      <c r="AJ59" s="19" t="s">
        <v>51</v>
      </c>
      <c r="AK59" s="19">
        <f t="shared" si="6"/>
        <v>2.4550479441003709E-2</v>
      </c>
      <c r="AL59" s="19">
        <f t="shared" si="7"/>
        <v>1.5659087135714983E-2</v>
      </c>
      <c r="AM59" s="5" t="str">
        <f t="shared" si="9"/>
        <v>2.46E-2(1.57E-2)</v>
      </c>
    </row>
    <row r="60" spans="1:40" x14ac:dyDescent="0.25">
      <c r="A60" s="36" t="s">
        <v>100</v>
      </c>
      <c r="B60" s="15">
        <v>0.2606826316608718</v>
      </c>
      <c r="C60" s="15">
        <v>0.27974297038509466</v>
      </c>
      <c r="D60" s="19">
        <v>8.7706506817774421E-2</v>
      </c>
      <c r="E60" s="19">
        <v>6.7917701591693982E-2</v>
      </c>
      <c r="F60" s="15" t="s">
        <v>51</v>
      </c>
      <c r="G60" s="19">
        <v>6.442529477059164E-2</v>
      </c>
      <c r="H60" s="19">
        <v>6.481405803747968E-2</v>
      </c>
      <c r="I60" s="19">
        <v>6.7139517765469434E-2</v>
      </c>
      <c r="J60" s="19">
        <v>7.5108170669863833E-2</v>
      </c>
      <c r="K60" s="19">
        <v>7.6869127074478044E-2</v>
      </c>
      <c r="L60" s="19">
        <v>8.3303058453221362E-2</v>
      </c>
      <c r="M60" s="19">
        <v>5.3858662270288009E-2</v>
      </c>
      <c r="N60" s="19">
        <v>4.5791619258623587E-2</v>
      </c>
      <c r="O60" s="19">
        <v>5.8525583851913629E-2</v>
      </c>
      <c r="P60" s="19">
        <v>6.7441277209176129E-2</v>
      </c>
      <c r="Q60" s="19">
        <v>5.6798068271095223E-2</v>
      </c>
      <c r="R60" s="19">
        <v>5.5324393909795898E-2</v>
      </c>
      <c r="S60" s="19">
        <v>3.4717409093733706E-2</v>
      </c>
      <c r="T60" s="19">
        <v>7.4059072244946164E-2</v>
      </c>
      <c r="U60" s="19">
        <v>8.4195634332465408E-2</v>
      </c>
      <c r="V60" s="19">
        <v>8.7371110731983753E-2</v>
      </c>
      <c r="W60" s="19">
        <v>7.4790727638735829E-2</v>
      </c>
      <c r="X60" s="15">
        <v>0.11652955332713254</v>
      </c>
      <c r="Y60" s="19">
        <v>6.227089122820044E-2</v>
      </c>
      <c r="Z60" s="19">
        <v>7.8137978434598382E-2</v>
      </c>
      <c r="AA60" s="14">
        <v>0.10328018576974132</v>
      </c>
      <c r="AB60" s="19">
        <v>7.2469926343978391E-2</v>
      </c>
      <c r="AC60" s="19">
        <v>7.3606845286381672E-2</v>
      </c>
      <c r="AD60" s="15" t="s">
        <v>51</v>
      </c>
      <c r="AE60" s="19">
        <v>4.7220087070625673E-2</v>
      </c>
      <c r="AF60" s="19">
        <v>5.8603268139162515E-2</v>
      </c>
      <c r="AG60" s="19">
        <v>5.0464817185833975E-2</v>
      </c>
      <c r="AH60" s="19">
        <v>1.9956154511419015E-2</v>
      </c>
      <c r="AI60" s="19">
        <v>2.5522004948413893E-2</v>
      </c>
      <c r="AJ60" s="15" t="s">
        <v>51</v>
      </c>
      <c r="AK60" s="19">
        <f t="shared" si="6"/>
        <v>7.9020134633899466E-2</v>
      </c>
      <c r="AL60" s="19">
        <f t="shared" si="7"/>
        <v>5.4023712984511141E-2</v>
      </c>
      <c r="AM60" s="5" t="str">
        <f t="shared" si="9"/>
        <v>7.90E-2(5.40E-2)</v>
      </c>
    </row>
    <row r="61" spans="1:40" x14ac:dyDescent="0.25">
      <c r="A61" s="36" t="s">
        <v>101</v>
      </c>
      <c r="B61" s="15">
        <v>0.2068073017193601</v>
      </c>
      <c r="C61" s="15">
        <v>0.22155388280540536</v>
      </c>
      <c r="D61" s="19">
        <v>6.4495239360995993E-2</v>
      </c>
      <c r="E61" s="19">
        <v>5.4577270142754979E-2</v>
      </c>
      <c r="F61" s="15" t="s">
        <v>51</v>
      </c>
      <c r="G61" s="19">
        <v>5.4183041049224182E-2</v>
      </c>
      <c r="H61" s="19">
        <v>5.2208764251996859E-2</v>
      </c>
      <c r="I61" s="19">
        <v>4.895165175042223E-2</v>
      </c>
      <c r="J61" s="19">
        <v>5.5453922505336942E-2</v>
      </c>
      <c r="K61" s="19">
        <v>5.9343358879017961E-2</v>
      </c>
      <c r="L61" s="19">
        <v>7.1193591182620877E-2</v>
      </c>
      <c r="M61" s="19">
        <v>4.2856334343103403E-2</v>
      </c>
      <c r="N61" s="19">
        <v>3.1818997736455149E-2</v>
      </c>
      <c r="O61" s="19">
        <v>4.6489341957270752E-2</v>
      </c>
      <c r="P61" s="19">
        <v>6.1947397033320861E-2</v>
      </c>
      <c r="Q61" s="19">
        <v>4.9196323781042897E-2</v>
      </c>
      <c r="R61" s="19">
        <v>4.5280904410737371E-2</v>
      </c>
      <c r="S61" s="19">
        <v>3.265335660841874E-2</v>
      </c>
      <c r="T61" s="19">
        <v>6.0558851491845624E-2</v>
      </c>
      <c r="U61" s="19">
        <v>6.7198542151044982E-2</v>
      </c>
      <c r="V61" s="19">
        <v>9.4889048636483619E-2</v>
      </c>
      <c r="W61" s="19">
        <v>6.7335539476132036E-2</v>
      </c>
      <c r="X61" s="19">
        <v>9.3158625080916407E-2</v>
      </c>
      <c r="Y61" s="19">
        <v>5.8005427028198685E-2</v>
      </c>
      <c r="Z61" s="19">
        <v>5.6649996145601296E-2</v>
      </c>
      <c r="AA61" s="19">
        <v>7.0521058423849314E-2</v>
      </c>
      <c r="AB61" s="19">
        <v>6.1785009105606435E-2</v>
      </c>
      <c r="AC61" s="19">
        <v>7.4891553883679934E-2</v>
      </c>
      <c r="AD61" s="19" t="s">
        <v>51</v>
      </c>
      <c r="AE61" s="19">
        <v>3.9662239180297008E-2</v>
      </c>
      <c r="AF61" s="19">
        <v>4.6678814717521777E-2</v>
      </c>
      <c r="AG61" s="19">
        <v>4.86010811323958E-2</v>
      </c>
      <c r="AH61" s="19">
        <v>1.81663128255325E-2</v>
      </c>
      <c r="AI61" s="19">
        <v>2.768767973002911E-2</v>
      </c>
      <c r="AJ61" s="19" t="s">
        <v>51</v>
      </c>
      <c r="AK61" s="19">
        <f t="shared" si="6"/>
        <v>6.515001432895684E-2</v>
      </c>
      <c r="AL61" s="19">
        <f t="shared" si="7"/>
        <v>4.2449294875809389E-2</v>
      </c>
      <c r="AM61" s="5" t="str">
        <f t="shared" si="9"/>
        <v>6.52E-2(4.24E-2)</v>
      </c>
      <c r="AN61" s="45"/>
    </row>
    <row r="62" spans="1:40" x14ac:dyDescent="0.25">
      <c r="A62" s="36" t="s">
        <v>102</v>
      </c>
      <c r="B62" s="15">
        <v>0.17544049082825708</v>
      </c>
      <c r="C62" s="15">
        <v>0.19378391449326055</v>
      </c>
      <c r="D62" s="19">
        <v>4.7989725103222546E-2</v>
      </c>
      <c r="E62" s="19">
        <v>4.2092002405677925E-2</v>
      </c>
      <c r="F62" s="15" t="s">
        <v>51</v>
      </c>
      <c r="G62" s="19">
        <v>5.2760642807834206E-2</v>
      </c>
      <c r="H62" s="19">
        <v>4.0245700346187574E-2</v>
      </c>
      <c r="I62" s="19">
        <v>3.1480137115563731E-2</v>
      </c>
      <c r="J62" s="19">
        <v>3.6884228012230763E-2</v>
      </c>
      <c r="K62" s="19">
        <v>6.5440176188929972E-2</v>
      </c>
      <c r="L62" s="19">
        <v>5.7003253994376911E-2</v>
      </c>
      <c r="M62" s="19">
        <v>3.9576561421651696E-2</v>
      </c>
      <c r="N62" s="19">
        <v>3.1283658874963718E-2</v>
      </c>
      <c r="O62" s="19">
        <v>3.93638690520213E-2</v>
      </c>
      <c r="P62" s="19">
        <v>5.1841496149138501E-2</v>
      </c>
      <c r="Q62" s="19">
        <v>4.2627671666268706E-2</v>
      </c>
      <c r="R62" s="19">
        <v>4.3260140070760109E-2</v>
      </c>
      <c r="S62" s="19">
        <v>2.5249539136954102E-2</v>
      </c>
      <c r="T62" s="19">
        <v>5.841087480404146E-2</v>
      </c>
      <c r="U62" s="19">
        <v>4.6246677130787499E-2</v>
      </c>
      <c r="V62" s="19">
        <v>6.2409207533448956E-3</v>
      </c>
      <c r="W62" s="19">
        <v>5.4940663999432725E-2</v>
      </c>
      <c r="X62" s="19">
        <v>8.566624860409737E-2</v>
      </c>
      <c r="Y62" s="19">
        <v>3.8831845638372879E-2</v>
      </c>
      <c r="Z62" s="19">
        <v>3.8943651796646439E-2</v>
      </c>
      <c r="AA62" s="19">
        <v>5.5806562734083708E-2</v>
      </c>
      <c r="AB62" s="19">
        <v>4.88938694698123E-2</v>
      </c>
      <c r="AC62" s="19">
        <v>2.1030955632242603E-2</v>
      </c>
      <c r="AD62" s="19" t="s">
        <v>51</v>
      </c>
      <c r="AE62" s="19">
        <v>2.6571329811391421E-2</v>
      </c>
      <c r="AF62" s="19">
        <v>3.4734338898963206E-2</v>
      </c>
      <c r="AG62" s="19">
        <v>3.1029349612893189E-2</v>
      </c>
      <c r="AH62" s="19">
        <v>1.0625818986451083E-2</v>
      </c>
      <c r="AI62" s="19">
        <v>1.9179873585745875E-2</v>
      </c>
      <c r="AJ62" s="19" t="s">
        <v>51</v>
      </c>
      <c r="AK62" s="19">
        <f t="shared" si="6"/>
        <v>4.9796130910175179E-2</v>
      </c>
      <c r="AL62" s="19">
        <f t="shared" si="7"/>
        <v>3.8824152288038462E-2</v>
      </c>
      <c r="AM62" s="5" t="str">
        <f t="shared" si="9"/>
        <v>4.98E-2(3.88E-2)</v>
      </c>
      <c r="AN62" s="45"/>
    </row>
    <row r="63" spans="1:40" x14ac:dyDescent="0.25">
      <c r="A63" s="36" t="s">
        <v>103</v>
      </c>
      <c r="B63" s="15">
        <v>0.47021567465220665</v>
      </c>
      <c r="C63" s="15">
        <v>0.33698269838822831</v>
      </c>
      <c r="D63" s="15">
        <v>0.21221124876213429</v>
      </c>
      <c r="E63" s="15">
        <v>0.19336614439704031</v>
      </c>
      <c r="F63" s="15" t="s">
        <v>51</v>
      </c>
      <c r="G63" s="15">
        <v>0.13183214222535686</v>
      </c>
      <c r="H63" s="19">
        <v>9.8091321655733449E-2</v>
      </c>
      <c r="I63" s="15">
        <v>0.1344371369409165</v>
      </c>
      <c r="J63" s="15">
        <v>0.13941048924920635</v>
      </c>
      <c r="K63" s="15">
        <v>0.11494691236168662</v>
      </c>
      <c r="L63" s="15">
        <v>0.15992644220130597</v>
      </c>
      <c r="M63" s="19">
        <v>8.7649309629948727E-2</v>
      </c>
      <c r="N63" s="15">
        <v>0.13706638444272767</v>
      </c>
      <c r="O63" s="19">
        <v>9.9224050180430443E-2</v>
      </c>
      <c r="P63" s="15">
        <v>0.1212396183925203</v>
      </c>
      <c r="Q63" s="19">
        <v>9.8656460811492347E-2</v>
      </c>
      <c r="R63" s="19">
        <v>9.8470636780028709E-2</v>
      </c>
      <c r="S63" s="19">
        <v>7.3276338497204885E-2</v>
      </c>
      <c r="T63" s="15">
        <v>0.11782562292219288</v>
      </c>
      <c r="U63" s="15">
        <v>0.11141812885741494</v>
      </c>
      <c r="V63" s="19">
        <v>8.4361443829401042E-2</v>
      </c>
      <c r="W63" s="15">
        <v>0.10495452297035986</v>
      </c>
      <c r="X63" s="15">
        <v>0.19195304253377488</v>
      </c>
      <c r="Y63" s="19">
        <v>8.7629305100556734E-2</v>
      </c>
      <c r="Z63" s="15">
        <v>0.20082218012799644</v>
      </c>
      <c r="AA63" s="15">
        <v>0.18304043291164893</v>
      </c>
      <c r="AB63" s="15">
        <v>0.20725464587290263</v>
      </c>
      <c r="AC63" s="15">
        <v>0.24035026571219179</v>
      </c>
      <c r="AD63" s="15" t="s">
        <v>51</v>
      </c>
      <c r="AE63" s="19">
        <v>9.1360257641428966E-2</v>
      </c>
      <c r="AF63" s="15">
        <v>0.10986736722150607</v>
      </c>
      <c r="AG63" s="19">
        <v>5.7755175493448239E-2</v>
      </c>
      <c r="AH63" s="19">
        <v>3.0265071802510098E-2</v>
      </c>
      <c r="AI63" s="19">
        <v>3.5027384502825575E-2</v>
      </c>
      <c r="AJ63" s="15" t="s">
        <v>51</v>
      </c>
      <c r="AK63" s="15">
        <f t="shared" si="6"/>
        <v>0.14252774553338521</v>
      </c>
      <c r="AL63" s="15">
        <f t="shared" si="7"/>
        <v>8.7168710025496823E-2</v>
      </c>
      <c r="AM63" s="5" t="str">
        <f>CONCATENATE(TEXT(AK63,"0.000"),"(",TEXT(AL63,"0.000"),")")</f>
        <v>0.143(0.087)</v>
      </c>
    </row>
    <row r="64" spans="1:40" x14ac:dyDescent="0.25">
      <c r="A64" s="36" t="s">
        <v>104</v>
      </c>
      <c r="B64" s="15">
        <v>0.39999731103239938</v>
      </c>
      <c r="C64" s="15">
        <v>0.29543932766455122</v>
      </c>
      <c r="D64" s="15">
        <v>0.17534345112528379</v>
      </c>
      <c r="E64" s="15">
        <v>0.15590912898017564</v>
      </c>
      <c r="F64" s="15" t="s">
        <v>51</v>
      </c>
      <c r="G64" s="15">
        <v>0.10052082353292581</v>
      </c>
      <c r="H64" s="19">
        <v>7.9499198860645118E-2</v>
      </c>
      <c r="I64" s="19">
        <v>9.5569854759746289E-2</v>
      </c>
      <c r="J64" s="15">
        <v>0.11020037495227024</v>
      </c>
      <c r="K64" s="19">
        <v>8.8589934812838056E-2</v>
      </c>
      <c r="L64" s="15">
        <v>0.12586186122397142</v>
      </c>
      <c r="M64" s="19">
        <v>7.1668811571571622E-2</v>
      </c>
      <c r="N64" s="19">
        <v>6.1412718437646084E-2</v>
      </c>
      <c r="O64" s="19">
        <v>8.0846933330287835E-2</v>
      </c>
      <c r="P64" s="19">
        <v>9.9436614179357827E-2</v>
      </c>
      <c r="Q64" s="19">
        <v>8.0741563608743933E-2</v>
      </c>
      <c r="R64" s="19">
        <v>7.7203770237509323E-2</v>
      </c>
      <c r="S64" s="19">
        <v>5.9595625805789448E-2</v>
      </c>
      <c r="T64" s="19">
        <v>9.921232189790892E-2</v>
      </c>
      <c r="U64" s="19">
        <v>8.9559444128845297E-2</v>
      </c>
      <c r="V64" s="19">
        <v>9.5122797652769348E-2</v>
      </c>
      <c r="W64" s="19">
        <v>8.6287009140404006E-2</v>
      </c>
      <c r="X64" s="15">
        <v>0.14393942167649051</v>
      </c>
      <c r="Y64" s="19">
        <v>4.5567017838524335E-2</v>
      </c>
      <c r="Z64" s="15">
        <v>0.16029569094438206</v>
      </c>
      <c r="AA64" s="15">
        <v>0.14829900748908076</v>
      </c>
      <c r="AB64" s="15">
        <v>0.16543149621143338</v>
      </c>
      <c r="AC64" s="15">
        <v>0.13022318946143543</v>
      </c>
      <c r="AD64" s="15" t="s">
        <v>51</v>
      </c>
      <c r="AE64" s="19">
        <v>6.617322547284496E-2</v>
      </c>
      <c r="AF64" s="19">
        <v>8.5465851107328517E-2</v>
      </c>
      <c r="AG64" s="19">
        <v>4.6403306073949768E-2</v>
      </c>
      <c r="AH64" s="19">
        <v>2.7733112304723046E-2</v>
      </c>
      <c r="AI64" s="19">
        <v>3.6252507244521351E-2</v>
      </c>
      <c r="AJ64" s="15" t="s">
        <v>51</v>
      </c>
      <c r="AK64" s="15">
        <f t="shared" si="6"/>
        <v>0.11199383446126106</v>
      </c>
      <c r="AL64" s="15">
        <f t="shared" si="7"/>
        <v>7.3793902858794211E-2</v>
      </c>
      <c r="AM64" s="5" t="str">
        <f>CONCATENATE(TEXT(AK64,"0.000"),"(",TEXT(AL64,"0.000"),")")</f>
        <v>0.112(0.074)</v>
      </c>
    </row>
    <row r="65" spans="1:40" x14ac:dyDescent="0.25">
      <c r="A65" s="36" t="s">
        <v>105</v>
      </c>
      <c r="B65" s="15">
        <v>0.36608697177097682</v>
      </c>
      <c r="C65" s="15">
        <v>0.27741119174662926</v>
      </c>
      <c r="D65" s="19">
        <v>2.7510212885348235E-2</v>
      </c>
      <c r="E65" s="19">
        <v>3.0281546069389428E-2</v>
      </c>
      <c r="F65" s="15" t="s">
        <v>51</v>
      </c>
      <c r="G65" s="19">
        <v>8.9518991930743225E-2</v>
      </c>
      <c r="H65" s="19">
        <v>6.6290388537551204E-2</v>
      </c>
      <c r="I65" s="19">
        <v>8.3972910458218669E-2</v>
      </c>
      <c r="J65" s="19">
        <v>9.9220085831128818E-2</v>
      </c>
      <c r="K65" s="19">
        <v>8.1786854223064601E-2</v>
      </c>
      <c r="L65" s="15">
        <v>0.11035967925004876</v>
      </c>
      <c r="M65" s="19">
        <v>6.5509399466664175E-2</v>
      </c>
      <c r="N65" s="19">
        <v>5.4765611611548803E-2</v>
      </c>
      <c r="O65" s="19">
        <v>7.7028452466639835E-2</v>
      </c>
      <c r="P65" s="19">
        <v>9.5052015383121177E-2</v>
      </c>
      <c r="Q65" s="19">
        <v>7.5802339255181025E-2</v>
      </c>
      <c r="R65" s="19">
        <v>7.1801422479910851E-2</v>
      </c>
      <c r="S65" s="19">
        <v>5.0858265453771589E-2</v>
      </c>
      <c r="T65" s="19">
        <v>9.214964044719387E-2</v>
      </c>
      <c r="U65" s="19">
        <v>8.6726402612603351E-2</v>
      </c>
      <c r="V65" s="15">
        <v>0.10673683110470795</v>
      </c>
      <c r="W65" s="19">
        <v>8.7266433820148079E-2</v>
      </c>
      <c r="X65" s="15">
        <v>0.14764966100838745</v>
      </c>
      <c r="Y65" s="15">
        <v>0.11595935880979297</v>
      </c>
      <c r="Z65" s="15">
        <v>0.14741034088084823</v>
      </c>
      <c r="AA65" s="15">
        <v>0.1379841704558066</v>
      </c>
      <c r="AB65" s="15">
        <v>0.15577202126217829</v>
      </c>
      <c r="AC65" s="15">
        <v>0.10362408865193204</v>
      </c>
      <c r="AD65" s="15" t="s">
        <v>51</v>
      </c>
      <c r="AE65" s="19">
        <v>5.8472483140149946E-2</v>
      </c>
      <c r="AF65" s="19">
        <v>7.357470171694494E-2</v>
      </c>
      <c r="AG65" s="19">
        <v>4.1932748529446603E-2</v>
      </c>
      <c r="AH65" s="19">
        <v>2.4060837135788413E-2</v>
      </c>
      <c r="AI65" s="19">
        <v>3.2957492246508041E-2</v>
      </c>
      <c r="AJ65" s="15" t="s">
        <v>51</v>
      </c>
      <c r="AK65" s="19">
        <f t="shared" si="6"/>
        <v>9.7985423457574147E-2</v>
      </c>
      <c r="AL65" s="19">
        <f t="shared" si="7"/>
        <v>6.9009025590022463E-2</v>
      </c>
      <c r="AM65" s="5" t="str">
        <f t="shared" ref="AM65:AM70" si="10">CONCATENATE(TEXT(AK65,"0.00E-0"),"(",TEXT(AL65,"0.00E-0"),")")</f>
        <v>9.80E-2(6.90E-2)</v>
      </c>
    </row>
    <row r="66" spans="1:40" x14ac:dyDescent="0.25">
      <c r="A66" s="36" t="s">
        <v>106</v>
      </c>
      <c r="B66" s="15">
        <v>0.31051435197999988</v>
      </c>
      <c r="C66" s="15">
        <v>0.2325588114441107</v>
      </c>
      <c r="D66" s="15">
        <v>0.12936239904153943</v>
      </c>
      <c r="E66" s="15">
        <v>0.11293684700525958</v>
      </c>
      <c r="F66" s="15" t="s">
        <v>51</v>
      </c>
      <c r="G66" s="19">
        <v>6.9657055391999359E-2</v>
      </c>
      <c r="H66" s="19">
        <v>3.6902688116281702E-2</v>
      </c>
      <c r="I66" s="19">
        <v>5.7429285294398127E-2</v>
      </c>
      <c r="J66" s="19">
        <v>7.151201063431091E-2</v>
      </c>
      <c r="K66" s="19">
        <v>6.1044573181970915E-2</v>
      </c>
      <c r="L66" s="19">
        <v>8.2793557947503343E-2</v>
      </c>
      <c r="M66" s="19">
        <v>4.3302449583888E-2</v>
      </c>
      <c r="N66" s="19">
        <v>3.480692732702604E-2</v>
      </c>
      <c r="O66" s="19">
        <v>6.4865964190523012E-2</v>
      </c>
      <c r="P66" s="19">
        <v>8.6309552116923607E-2</v>
      </c>
      <c r="Q66" s="19">
        <v>6.143913298892776E-2</v>
      </c>
      <c r="R66" s="19">
        <v>4.5713484729010677E-2</v>
      </c>
      <c r="S66" s="19">
        <v>2.9260245657603181E-2</v>
      </c>
      <c r="T66" s="19">
        <v>7.252780399624742E-2</v>
      </c>
      <c r="U66" s="19">
        <v>7.6012275553059713E-2</v>
      </c>
      <c r="V66" s="19">
        <v>9.887464734564004E-2</v>
      </c>
      <c r="W66" s="19">
        <v>7.439250789522181E-2</v>
      </c>
      <c r="X66" s="15">
        <v>0.14693268223188199</v>
      </c>
      <c r="Y66" s="15">
        <v>0.19703970684438393</v>
      </c>
      <c r="Z66" s="15">
        <v>0.12292577130504176</v>
      </c>
      <c r="AA66" s="15">
        <v>0.11889666544111237</v>
      </c>
      <c r="AB66" s="15">
        <v>0.13596494802760647</v>
      </c>
      <c r="AC66" s="15">
        <v>0.11117097695738448</v>
      </c>
      <c r="AD66" s="15" t="s">
        <v>51</v>
      </c>
      <c r="AE66" s="19">
        <v>4.3715956561219772E-2</v>
      </c>
      <c r="AF66" s="19">
        <v>5.5024722773222491E-2</v>
      </c>
      <c r="AG66" s="19">
        <v>3.1932504827613194E-2</v>
      </c>
      <c r="AH66" s="19">
        <v>2.1597878566204938E-2</v>
      </c>
      <c r="AI66" s="19">
        <v>2.7441663034760293E-2</v>
      </c>
      <c r="AJ66" s="15" t="s">
        <v>51</v>
      </c>
      <c r="AK66" s="19">
        <f t="shared" si="6"/>
        <v>8.9526876499746166E-2</v>
      </c>
      <c r="AL66" s="19">
        <f t="shared" si="7"/>
        <v>6.330026916325468E-2</v>
      </c>
      <c r="AM66" s="5" t="str">
        <f t="shared" si="10"/>
        <v>8.95E-2(6.33E-2)</v>
      </c>
    </row>
    <row r="67" spans="1:40" x14ac:dyDescent="0.25">
      <c r="A67" s="36" t="s">
        <v>107</v>
      </c>
      <c r="B67" s="15">
        <v>0.26426627871292496</v>
      </c>
      <c r="C67" s="15">
        <v>0.21622667077392613</v>
      </c>
      <c r="D67" s="15">
        <v>0.11085181030568522</v>
      </c>
      <c r="E67" s="19">
        <v>9.6868836190914992E-2</v>
      </c>
      <c r="F67" s="15" t="s">
        <v>51</v>
      </c>
      <c r="G67" s="19">
        <v>6.4229104792186478E-2</v>
      </c>
      <c r="H67" s="19">
        <v>5.0583569592067432E-2</v>
      </c>
      <c r="I67" s="19">
        <v>4.40891943551436E-2</v>
      </c>
      <c r="J67" s="19">
        <v>6.0095668780618831E-2</v>
      </c>
      <c r="K67" s="19">
        <v>4.4637772764201895E-2</v>
      </c>
      <c r="L67" s="19">
        <v>7.5114317029436606E-2</v>
      </c>
      <c r="M67" s="19">
        <v>5.1987575440328358E-2</v>
      </c>
      <c r="N67" s="19">
        <v>4.0337893691377427E-2</v>
      </c>
      <c r="O67" s="19">
        <v>5.8258203120566419E-2</v>
      </c>
      <c r="P67" s="19">
        <v>6.9329771525943718E-2</v>
      </c>
      <c r="Q67" s="19">
        <v>5.5213712688990578E-2</v>
      </c>
      <c r="R67" s="19">
        <v>5.2219081478234355E-2</v>
      </c>
      <c r="S67" s="19">
        <v>2.9502966631475138E-2</v>
      </c>
      <c r="T67" s="19">
        <v>6.3355752340325755E-2</v>
      </c>
      <c r="U67" s="19">
        <v>6.3171997133909946E-2</v>
      </c>
      <c r="V67" s="19">
        <v>6.1202048114952973E-2</v>
      </c>
      <c r="W67" s="19">
        <v>6.4766376379533266E-2</v>
      </c>
      <c r="X67" s="15">
        <v>0.10237826342848762</v>
      </c>
      <c r="Y67" s="19">
        <v>8.165273557040624E-2</v>
      </c>
      <c r="Z67" s="15">
        <v>0.1070055695080705</v>
      </c>
      <c r="AA67" s="15">
        <v>0.1014169080159847</v>
      </c>
      <c r="AB67" s="15">
        <v>0.1147389073748485</v>
      </c>
      <c r="AC67" s="15">
        <v>8.2496644926510002E-2</v>
      </c>
      <c r="AD67" s="15" t="s">
        <v>51</v>
      </c>
      <c r="AE67" s="19">
        <v>3.8178356173678075E-2</v>
      </c>
      <c r="AF67" s="19">
        <v>4.6614038987504158E-2</v>
      </c>
      <c r="AG67" s="19">
        <v>2.7881292855816121E-2</v>
      </c>
      <c r="AH67" s="19">
        <v>1.7326291331790197E-2</v>
      </c>
      <c r="AI67" s="19">
        <v>2.458190782302553E-2</v>
      </c>
      <c r="AJ67" s="15" t="s">
        <v>51</v>
      </c>
      <c r="AK67" s="19">
        <f t="shared" si="6"/>
        <v>7.4393109932464549E-2</v>
      </c>
      <c r="AL67" s="19">
        <f t="shared" si="7"/>
        <v>5.0903490753279865E-2</v>
      </c>
      <c r="AM67" s="5" t="str">
        <f t="shared" si="10"/>
        <v>7.44E-2(5.09E-2)</v>
      </c>
    </row>
    <row r="68" spans="1:40" x14ac:dyDescent="0.25">
      <c r="A68" s="36" t="s">
        <v>108</v>
      </c>
      <c r="B68" s="19">
        <v>1.4615329416866973E-2</v>
      </c>
      <c r="C68" s="19">
        <v>1.0025953695591174E-2</v>
      </c>
      <c r="D68" s="19">
        <v>8.6403690562386355E-3</v>
      </c>
      <c r="E68" s="19">
        <v>6.998842063316542E-3</v>
      </c>
      <c r="F68" s="19" t="s">
        <v>51</v>
      </c>
      <c r="G68" s="19">
        <v>3.5993379570339675E-3</v>
      </c>
      <c r="H68" s="19">
        <v>2.0715978302202737E-3</v>
      </c>
      <c r="I68" s="19">
        <v>8.9515595454122809E-3</v>
      </c>
      <c r="J68" s="19">
        <v>6.1762422975434137E-3</v>
      </c>
      <c r="K68" s="19">
        <v>4.0891186326979401E-3</v>
      </c>
      <c r="L68" s="19">
        <v>3.3534732481646937E-3</v>
      </c>
      <c r="M68" s="19">
        <v>2.0093594138932661E-3</v>
      </c>
      <c r="N68" s="19">
        <v>5.6994447914416749E-3</v>
      </c>
      <c r="O68" s="19">
        <v>2.0193148560895941E-3</v>
      </c>
      <c r="P68" s="19">
        <v>4.4856891882866251E-4</v>
      </c>
      <c r="Q68" s="19">
        <v>1.4987484147206344E-3</v>
      </c>
      <c r="R68" s="19">
        <v>5.6035678803765404E-4</v>
      </c>
      <c r="S68" s="19" t="s">
        <v>52</v>
      </c>
      <c r="T68" s="19" t="s">
        <v>52</v>
      </c>
      <c r="U68" s="19">
        <v>4.1097431873881119E-3</v>
      </c>
      <c r="V68" s="19" t="s">
        <v>50</v>
      </c>
      <c r="W68" s="19">
        <v>2.5213267912446422E-3</v>
      </c>
      <c r="X68" s="19">
        <v>4.3422170746047137E-3</v>
      </c>
      <c r="Y68" s="19">
        <v>2.6009478896385344E-3</v>
      </c>
      <c r="Z68" s="19">
        <v>6.2922813680079135E-3</v>
      </c>
      <c r="AA68" s="19">
        <v>5.0533501575648985E-3</v>
      </c>
      <c r="AB68" s="19">
        <v>4.6033802008154925E-3</v>
      </c>
      <c r="AC68" s="19">
        <v>1.7862445091626555E-2</v>
      </c>
      <c r="AD68" s="19" t="s">
        <v>51</v>
      </c>
      <c r="AE68" s="19">
        <v>7.7909088804758702E-3</v>
      </c>
      <c r="AF68" s="19">
        <v>2.2473830144915802E-3</v>
      </c>
      <c r="AG68" s="19" t="s">
        <v>52</v>
      </c>
      <c r="AH68" s="19" t="s">
        <v>52</v>
      </c>
      <c r="AI68" s="19" t="s">
        <v>52</v>
      </c>
      <c r="AJ68" s="19" t="s">
        <v>51</v>
      </c>
      <c r="AK68" s="19">
        <f t="shared" si="6"/>
        <v>5.3146769454598354E-3</v>
      </c>
      <c r="AL68" s="19">
        <f t="shared" si="7"/>
        <v>4.1483970836835088E-3</v>
      </c>
      <c r="AM68" s="5" t="str">
        <f t="shared" si="10"/>
        <v>5.31E-3(4.15E-3)</v>
      </c>
    </row>
    <row r="69" spans="1:40" x14ac:dyDescent="0.25">
      <c r="A69" s="36" t="s">
        <v>109</v>
      </c>
      <c r="B69" s="15">
        <v>0.17503493021035907</v>
      </c>
      <c r="C69" s="15">
        <v>0.10789835881921933</v>
      </c>
      <c r="D69" s="19">
        <v>8.8549664576354117E-2</v>
      </c>
      <c r="E69" s="19">
        <v>7.5202085075602249E-2</v>
      </c>
      <c r="F69" s="15" t="s">
        <v>51</v>
      </c>
      <c r="G69" s="19">
        <v>2.4835431903534381E-2</v>
      </c>
      <c r="H69" s="19">
        <v>2.0394016583428841E-2</v>
      </c>
      <c r="I69" s="19">
        <v>5.3901276835616248E-2</v>
      </c>
      <c r="J69" s="19">
        <v>2.6077467478516633E-2</v>
      </c>
      <c r="K69" s="19">
        <v>3.4504810035462401E-2</v>
      </c>
      <c r="L69" s="19">
        <v>3.5542093228787784E-2</v>
      </c>
      <c r="M69" s="19">
        <v>2.6037919690457538E-2</v>
      </c>
      <c r="N69" s="19">
        <v>4.8467719486275679E-2</v>
      </c>
      <c r="O69" s="19">
        <v>2.8585925931518309E-2</v>
      </c>
      <c r="P69" s="19">
        <v>2.6596398812216114E-2</v>
      </c>
      <c r="Q69" s="19">
        <v>2.2869790624625977E-2</v>
      </c>
      <c r="R69" s="19">
        <v>1.356063427051123E-2</v>
      </c>
      <c r="S69" s="19">
        <v>6.9208668654166406E-3</v>
      </c>
      <c r="T69" s="19">
        <v>1.1277728839387319E-2</v>
      </c>
      <c r="U69" s="19">
        <v>2.3164007056187538E-2</v>
      </c>
      <c r="V69" s="19">
        <v>7.6636157495480178E-3</v>
      </c>
      <c r="W69" s="19">
        <v>2.8893465402772447E-2</v>
      </c>
      <c r="X69" s="19">
        <v>3.8891161624720477E-2</v>
      </c>
      <c r="Y69" s="19">
        <v>1.2571248133252916E-2</v>
      </c>
      <c r="Z69" s="19">
        <v>6.6601378172145301E-2</v>
      </c>
      <c r="AA69" s="19">
        <v>4.4124374546542278E-2</v>
      </c>
      <c r="AB69" s="19">
        <v>4.2458836533053539E-2</v>
      </c>
      <c r="AC69" s="19">
        <v>8.0919028366886553E-2</v>
      </c>
      <c r="AD69" s="19" t="s">
        <v>51</v>
      </c>
      <c r="AE69" s="19">
        <v>3.0364567944418774E-2</v>
      </c>
      <c r="AF69" s="19">
        <v>1.5444781142144266E-2</v>
      </c>
      <c r="AG69" s="19">
        <v>8.0017676886200793E-3</v>
      </c>
      <c r="AH69" s="19">
        <v>5.476513587548925E-3</v>
      </c>
      <c r="AI69" s="19" t="s">
        <v>52</v>
      </c>
      <c r="AJ69" s="19" t="s">
        <v>51</v>
      </c>
      <c r="AK69" s="19">
        <f t="shared" ref="AK69:AK94" si="11">AVERAGE(B69:AJ69)</f>
        <v>3.9704253716617142E-2</v>
      </c>
      <c r="AL69" s="19">
        <f t="shared" ref="AL69:AL94" si="12">STDEV(B69:AJ69)</f>
        <v>3.5823905376289968E-2</v>
      </c>
      <c r="AM69" s="5" t="str">
        <f t="shared" si="10"/>
        <v>3.97E-2(3.58E-2)</v>
      </c>
    </row>
    <row r="70" spans="1:40" x14ac:dyDescent="0.25">
      <c r="A70" s="36" t="s">
        <v>110</v>
      </c>
      <c r="B70" s="19">
        <v>2.678749928942185E-2</v>
      </c>
      <c r="C70" s="19">
        <v>1.781554177988507E-2</v>
      </c>
      <c r="D70" s="19">
        <v>1.1548728575168636E-2</v>
      </c>
      <c r="E70" s="19">
        <v>8.6894407373946918E-3</v>
      </c>
      <c r="F70" s="19" t="s">
        <v>51</v>
      </c>
      <c r="G70" s="19">
        <v>2.1596027742203801E-3</v>
      </c>
      <c r="H70" s="19">
        <v>2.8853903409130498E-3</v>
      </c>
      <c r="I70" s="19">
        <v>1.2597986891166355E-2</v>
      </c>
      <c r="J70" s="19">
        <v>1.7156228604287262E-2</v>
      </c>
      <c r="K70" s="19">
        <v>6.6850197871634875E-3</v>
      </c>
      <c r="L70" s="19">
        <v>6.8014105314889561E-3</v>
      </c>
      <c r="M70" s="19">
        <v>2.3640695127460452E-3</v>
      </c>
      <c r="N70" s="19">
        <v>1.6604681675853702E-2</v>
      </c>
      <c r="O70" s="19">
        <v>3.2025071545795899E-3</v>
      </c>
      <c r="P70" s="19">
        <v>4.3174758437258759E-3</v>
      </c>
      <c r="Q70" s="19">
        <v>4.2186992414358603E-3</v>
      </c>
      <c r="R70" s="19">
        <v>1.2327849336828392E-3</v>
      </c>
      <c r="S70" s="19">
        <v>2.7683467461666564E-4</v>
      </c>
      <c r="T70" s="19" t="s">
        <v>52</v>
      </c>
      <c r="U70" s="19">
        <v>7.0986473236703757E-3</v>
      </c>
      <c r="V70" s="19" t="s">
        <v>52</v>
      </c>
      <c r="W70" s="19">
        <v>4.3222744992765291E-3</v>
      </c>
      <c r="X70" s="19">
        <v>8.9109846052757586E-3</v>
      </c>
      <c r="Y70" s="19">
        <v>3.7569247294778831E-3</v>
      </c>
      <c r="Z70" s="19">
        <v>1.0261258846289829E-2</v>
      </c>
      <c r="AA70" s="19">
        <v>8.504418557853121E-3</v>
      </c>
      <c r="AB70" s="19">
        <v>1.077386855510009E-2</v>
      </c>
      <c r="AC70" s="19">
        <v>3.5509680001426278E-2</v>
      </c>
      <c r="AD70" s="19" t="s">
        <v>51</v>
      </c>
      <c r="AE70" s="19">
        <v>1.1253535049576257E-2</v>
      </c>
      <c r="AF70" s="19">
        <v>5.5945492062875512E-3</v>
      </c>
      <c r="AG70" s="19" t="s">
        <v>52</v>
      </c>
      <c r="AH70" s="19" t="s">
        <v>52</v>
      </c>
      <c r="AI70" s="19" t="s">
        <v>52</v>
      </c>
      <c r="AJ70" s="19" t="s">
        <v>51</v>
      </c>
      <c r="AK70" s="19">
        <f t="shared" si="11"/>
        <v>9.3085201378512606E-3</v>
      </c>
      <c r="AL70" s="19">
        <f t="shared" si="12"/>
        <v>8.004990802520524E-3</v>
      </c>
      <c r="AM70" s="5" t="str">
        <f t="shared" si="10"/>
        <v>9.31E-3(8.00E-3)</v>
      </c>
    </row>
    <row r="71" spans="1:40" x14ac:dyDescent="0.25">
      <c r="A71" s="36" t="s">
        <v>111</v>
      </c>
      <c r="B71" s="17">
        <v>2.117112279332189</v>
      </c>
      <c r="C71" s="17">
        <v>1.479239900201053</v>
      </c>
      <c r="D71" s="17">
        <v>1.0571524842964248</v>
      </c>
      <c r="E71" s="17">
        <v>1.1256090068881111</v>
      </c>
      <c r="F71" s="17" t="s">
        <v>51</v>
      </c>
      <c r="G71" s="17">
        <v>1.3113083389661748</v>
      </c>
      <c r="H71" s="15">
        <v>0.92883191445911828</v>
      </c>
      <c r="I71" s="15">
        <v>0.85124687728629556</v>
      </c>
      <c r="J71" s="15">
        <v>0.85900427987692685</v>
      </c>
      <c r="K71" s="15">
        <v>0.89536348761925666</v>
      </c>
      <c r="L71" s="15">
        <v>1.1822924816369067</v>
      </c>
      <c r="M71" s="15">
        <v>0.70264294361413437</v>
      </c>
      <c r="N71" s="15">
        <v>0.60143783516223726</v>
      </c>
      <c r="O71" s="15">
        <v>0.64503532766486338</v>
      </c>
      <c r="P71" s="15">
        <v>0.80410848154207415</v>
      </c>
      <c r="Q71" s="15">
        <v>0.75570301618098601</v>
      </c>
      <c r="R71" s="15">
        <v>0.83458815269115061</v>
      </c>
      <c r="S71" s="15">
        <v>0.60880344336176317</v>
      </c>
      <c r="T71" s="15">
        <v>0.54175639944184095</v>
      </c>
      <c r="U71" s="15">
        <v>0.99881643612118576</v>
      </c>
      <c r="V71" s="15">
        <v>0.95117418162400913</v>
      </c>
      <c r="W71" s="15">
        <v>0.94672710104750235</v>
      </c>
      <c r="X71" s="17">
        <v>1.0194905001447185</v>
      </c>
      <c r="Y71" s="15">
        <v>0.94591100179379184</v>
      </c>
      <c r="Z71" s="17">
        <v>1.0531573128406577</v>
      </c>
      <c r="AA71" s="15">
        <v>0.93227477830465788</v>
      </c>
      <c r="AB71" s="17">
        <v>1.1926459347400142</v>
      </c>
      <c r="AC71" s="17">
        <v>2.1572417597339935</v>
      </c>
      <c r="AD71" s="15" t="s">
        <v>51</v>
      </c>
      <c r="AE71" s="15">
        <v>0.60375805255050985</v>
      </c>
      <c r="AF71" s="15">
        <v>0.87438800131275463</v>
      </c>
      <c r="AG71" s="15">
        <v>0.72979239733078249</v>
      </c>
      <c r="AH71" s="15">
        <v>0.3746111678833684</v>
      </c>
      <c r="AI71" s="15">
        <v>0.44764252610165517</v>
      </c>
      <c r="AJ71" s="15" t="s">
        <v>51</v>
      </c>
      <c r="AK71" s="15">
        <f t="shared" si="11"/>
        <v>0.95402711880472224</v>
      </c>
      <c r="AL71" s="15">
        <f t="shared" si="12"/>
        <v>0.394034869619724</v>
      </c>
      <c r="AM71" s="5" t="str">
        <f>CONCATENATE(TEXT(AK71,"0.000"),"(",TEXT(AL71,"0.000"),")")</f>
        <v>0.954(0.394)</v>
      </c>
      <c r="AN71" s="43"/>
    </row>
    <row r="72" spans="1:40" x14ac:dyDescent="0.25">
      <c r="A72" s="36" t="s">
        <v>112</v>
      </c>
      <c r="B72" s="15">
        <v>0.62652780797017005</v>
      </c>
      <c r="C72" s="15">
        <v>0.50544041345223834</v>
      </c>
      <c r="D72" s="15">
        <v>0.30619206743705513</v>
      </c>
      <c r="E72" s="15">
        <v>0.2096734978690806</v>
      </c>
      <c r="F72" s="15" t="s">
        <v>51</v>
      </c>
      <c r="G72" s="15">
        <v>0.34236054023250528</v>
      </c>
      <c r="H72" s="15">
        <v>0.27152385433848192</v>
      </c>
      <c r="I72" s="15">
        <v>0.50673769348725506</v>
      </c>
      <c r="J72" s="15">
        <v>0.33334733269108713</v>
      </c>
      <c r="K72" s="15">
        <v>0.56303739434710587</v>
      </c>
      <c r="L72" s="15">
        <v>0.44453475417051752</v>
      </c>
      <c r="M72" s="15">
        <v>0.20316478749580721</v>
      </c>
      <c r="N72" s="15">
        <v>0.21074327595273934</v>
      </c>
      <c r="O72" s="15">
        <v>0.23588764957760316</v>
      </c>
      <c r="P72" s="15">
        <v>0.30102343959510547</v>
      </c>
      <c r="Q72" s="15">
        <v>0.23100323621198005</v>
      </c>
      <c r="R72" s="15">
        <v>0.22459067790205337</v>
      </c>
      <c r="S72" s="15">
        <v>0.15935367282323593</v>
      </c>
      <c r="T72" s="15">
        <v>0.21671416372249624</v>
      </c>
      <c r="U72" s="15">
        <v>0.2842175657538884</v>
      </c>
      <c r="V72" s="15">
        <v>0.19679056776153955</v>
      </c>
      <c r="W72" s="15">
        <v>0.27504481694958205</v>
      </c>
      <c r="X72" s="15">
        <v>0.59196980609454042</v>
      </c>
      <c r="Y72" s="17">
        <v>1.8523008666394816</v>
      </c>
      <c r="Z72" s="15">
        <v>0.25406897865675682</v>
      </c>
      <c r="AA72" s="15">
        <v>0.31557133719628883</v>
      </c>
      <c r="AB72" s="15">
        <v>0.3153265150095767</v>
      </c>
      <c r="AC72" s="15">
        <v>0.68641079698148177</v>
      </c>
      <c r="AD72" s="15" t="s">
        <v>51</v>
      </c>
      <c r="AE72" s="15">
        <v>0.29702532116324126</v>
      </c>
      <c r="AF72" s="15">
        <v>0.2966311551401406</v>
      </c>
      <c r="AG72" s="15">
        <v>0.24106431921241786</v>
      </c>
      <c r="AH72" s="15">
        <v>0.11848000456200265</v>
      </c>
      <c r="AI72" s="15">
        <v>0.22710642623833197</v>
      </c>
      <c r="AJ72" s="15" t="s">
        <v>51</v>
      </c>
      <c r="AK72" s="15">
        <f t="shared" si="11"/>
        <v>0.3701207730198684</v>
      </c>
      <c r="AL72" s="15">
        <f t="shared" si="12"/>
        <v>0.30558797163441931</v>
      </c>
      <c r="AM72" s="5" t="str">
        <f>CONCATENATE(TEXT(AK72,"0.000"),"(",TEXT(AL72,"0.000"),")")</f>
        <v>0.370(0.306)</v>
      </c>
    </row>
    <row r="73" spans="1:40" x14ac:dyDescent="0.25">
      <c r="A73" s="36" t="s">
        <v>113</v>
      </c>
      <c r="B73" s="15">
        <v>0.10703295879205733</v>
      </c>
      <c r="C73" s="19">
        <v>9.262423636164295E-2</v>
      </c>
      <c r="D73" s="19">
        <v>4.6524368061051875E-2</v>
      </c>
      <c r="E73" s="19">
        <v>3.1977297921594559E-2</v>
      </c>
      <c r="F73" s="19" t="s">
        <v>51</v>
      </c>
      <c r="G73" s="19">
        <v>4.3042254781041199E-2</v>
      </c>
      <c r="H73" s="20">
        <v>3.309462498594086E-2</v>
      </c>
      <c r="I73" s="19">
        <v>4.3428399449176064E-2</v>
      </c>
      <c r="J73" s="19">
        <v>5.3299485723179413E-2</v>
      </c>
      <c r="K73" s="19">
        <v>4.5002253177612792E-2</v>
      </c>
      <c r="L73" s="19">
        <v>5.802490710030072E-2</v>
      </c>
      <c r="M73" s="19">
        <v>2.3291242953209237E-2</v>
      </c>
      <c r="N73" s="19">
        <v>2.2573018972867741E-2</v>
      </c>
      <c r="O73" s="19">
        <v>2.9173328553894689E-2</v>
      </c>
      <c r="P73" s="19">
        <v>4.0046850076243735E-2</v>
      </c>
      <c r="Q73" s="19">
        <v>2.7715367978270074E-2</v>
      </c>
      <c r="R73" s="19">
        <v>2.4869542229308622E-2</v>
      </c>
      <c r="S73" s="19">
        <v>1.5869896429871924E-2</v>
      </c>
      <c r="T73" s="19">
        <v>2.5304262812197876E-2</v>
      </c>
      <c r="U73" s="19">
        <v>3.7615555693604023E-2</v>
      </c>
      <c r="V73" s="19">
        <v>3.3067580460163795E-2</v>
      </c>
      <c r="W73" s="19">
        <v>4.1895140356714738E-2</v>
      </c>
      <c r="X73" s="19">
        <v>5.8186784329251569E-2</v>
      </c>
      <c r="Y73" s="19">
        <v>6.074550940280582E-2</v>
      </c>
      <c r="Z73" s="19">
        <v>3.7354228293556571E-2</v>
      </c>
      <c r="AA73" s="19">
        <v>4.9079339722888672E-2</v>
      </c>
      <c r="AB73" s="19">
        <v>5.385357015230155E-2</v>
      </c>
      <c r="AC73" s="19">
        <v>6.5267740004948199E-2</v>
      </c>
      <c r="AD73" s="19" t="s">
        <v>51</v>
      </c>
      <c r="AE73" s="19">
        <v>3.1030924628270697E-2</v>
      </c>
      <c r="AF73" s="19">
        <v>3.6843417456608331E-2</v>
      </c>
      <c r="AG73" s="19">
        <v>2.8743524920112531E-2</v>
      </c>
      <c r="AH73" s="19">
        <v>1.352321554052416E-2</v>
      </c>
      <c r="AI73" s="19">
        <v>2.4709044655420558E-2</v>
      </c>
      <c r="AJ73" s="19" t="s">
        <v>51</v>
      </c>
      <c r="AK73" s="19">
        <f t="shared" si="11"/>
        <v>4.1712808499269775E-2</v>
      </c>
      <c r="AL73" s="19">
        <f t="shared" si="12"/>
        <v>2.0192361956836418E-2</v>
      </c>
      <c r="AM73" s="5" t="str">
        <f>CONCATENATE(TEXT(AK73,"0.00E-0"),"(",TEXT(AL73,"0.00E-0"),")")</f>
        <v>4.17E-2(2.02E-2)</v>
      </c>
    </row>
    <row r="74" spans="1:40" x14ac:dyDescent="0.25">
      <c r="A74" s="36" t="s">
        <v>114</v>
      </c>
      <c r="B74" s="18">
        <v>0.27602670578936594</v>
      </c>
      <c r="C74" s="18">
        <v>0.25327617274006442</v>
      </c>
      <c r="D74" s="18">
        <v>0.11847788005670787</v>
      </c>
      <c r="E74" s="18">
        <v>8.870275075242684E-2</v>
      </c>
      <c r="F74" s="18" t="s">
        <v>51</v>
      </c>
      <c r="G74" s="18">
        <v>0.11869900158689198</v>
      </c>
      <c r="H74" s="20">
        <v>8.4489202567136823E-2</v>
      </c>
      <c r="I74" s="18">
        <v>0.11384482989144779</v>
      </c>
      <c r="J74" s="18">
        <v>0.11675125444125015</v>
      </c>
      <c r="K74" s="18">
        <v>0.11713613539496948</v>
      </c>
      <c r="L74" s="18">
        <v>0.1284234145606756</v>
      </c>
      <c r="M74" s="19">
        <v>8.7790836483989151E-2</v>
      </c>
      <c r="N74" s="20">
        <v>8.3708278691051199E-2</v>
      </c>
      <c r="O74" s="20">
        <v>8.9601016431861899E-2</v>
      </c>
      <c r="P74" s="18">
        <v>0.12633882564329368</v>
      </c>
      <c r="Q74" s="20">
        <v>9.8543530589404724E-2</v>
      </c>
      <c r="R74" s="20">
        <v>8.8839531408030234E-2</v>
      </c>
      <c r="S74" s="20">
        <v>5.085192619464337E-2</v>
      </c>
      <c r="T74" s="20">
        <v>9.0928504830645115E-2</v>
      </c>
      <c r="U74" s="18">
        <v>0.11315373284157618</v>
      </c>
      <c r="V74" s="18">
        <v>0.15116608210360591</v>
      </c>
      <c r="W74" s="18">
        <v>0.1236196238267486</v>
      </c>
      <c r="X74" s="18">
        <v>0.18326509592341078</v>
      </c>
      <c r="Y74" s="18">
        <v>0.2599052733686032</v>
      </c>
      <c r="Z74" s="18">
        <v>0.10681161125473844</v>
      </c>
      <c r="AA74" s="18">
        <v>0.13128343504822232</v>
      </c>
      <c r="AB74" s="18">
        <v>0.13813561491980489</v>
      </c>
      <c r="AC74" s="18">
        <v>0.17616983481010406</v>
      </c>
      <c r="AD74" s="18" t="s">
        <v>51</v>
      </c>
      <c r="AE74" s="20">
        <v>6.8136686353081136E-2</v>
      </c>
      <c r="AF74" s="20">
        <v>8.807050508827656E-2</v>
      </c>
      <c r="AG74" s="20">
        <v>9.7016992674333308E-2</v>
      </c>
      <c r="AH74" s="20">
        <v>5.1556841038960244E-2</v>
      </c>
      <c r="AI74" s="20">
        <v>7.9862392149806061E-2</v>
      </c>
      <c r="AJ74" s="18" t="s">
        <v>51</v>
      </c>
      <c r="AK74" s="18">
        <f t="shared" si="11"/>
        <v>0.12189323498297275</v>
      </c>
      <c r="AL74" s="18">
        <f t="shared" si="12"/>
        <v>5.4968183613749493E-2</v>
      </c>
      <c r="AM74" s="5" t="str">
        <f>CONCATENATE(TEXT(AK74,"0.000"),"(",TEXT(AL74,"0.000"),")")</f>
        <v>0.122(0.055)</v>
      </c>
    </row>
    <row r="75" spans="1:40" x14ac:dyDescent="0.25">
      <c r="A75" s="36" t="s">
        <v>115</v>
      </c>
      <c r="B75" s="18">
        <v>0.30248912575202536</v>
      </c>
      <c r="C75" s="18">
        <v>0.29057369132849864</v>
      </c>
      <c r="D75" s="18">
        <v>0.10707740827220022</v>
      </c>
      <c r="E75" s="18">
        <v>8.2450125042142386E-2</v>
      </c>
      <c r="F75" s="18" t="s">
        <v>51</v>
      </c>
      <c r="G75" s="20">
        <v>8.7637580610882851E-2</v>
      </c>
      <c r="H75" s="20">
        <v>8.1554234704834208E-2</v>
      </c>
      <c r="I75" s="20">
        <v>8.4267838120834396E-2</v>
      </c>
      <c r="J75" s="20">
        <v>9.7292712034375131E-2</v>
      </c>
      <c r="K75" s="20">
        <v>9.5187270566366639E-2</v>
      </c>
      <c r="L75" s="18">
        <v>0.12236762897268638</v>
      </c>
      <c r="M75" s="20">
        <v>6.8284044086690282E-2</v>
      </c>
      <c r="N75" s="20">
        <v>5.8368958373469289E-2</v>
      </c>
      <c r="O75" s="20">
        <v>7.5286636554750874E-2</v>
      </c>
      <c r="P75" s="18">
        <v>0.10608498144477914</v>
      </c>
      <c r="Q75" s="20">
        <v>7.6302803199434915E-2</v>
      </c>
      <c r="R75" s="20">
        <v>7.3365149576460439E-2</v>
      </c>
      <c r="S75" s="20">
        <v>5.0681282147010343E-2</v>
      </c>
      <c r="T75" s="20">
        <v>8.8982023075860686E-2</v>
      </c>
      <c r="U75" s="20">
        <v>8.4443084210131511E-2</v>
      </c>
      <c r="V75" s="18">
        <v>0.1180985016434421</v>
      </c>
      <c r="W75" s="18">
        <v>0.10591554838568532</v>
      </c>
      <c r="X75" s="18">
        <v>0.14756168505898196</v>
      </c>
      <c r="Y75" s="18">
        <v>0.15818771950056176</v>
      </c>
      <c r="Z75" s="20">
        <v>9.4041954937132841E-2</v>
      </c>
      <c r="AA75" s="18">
        <v>0.11441716040661044</v>
      </c>
      <c r="AB75" s="18">
        <v>0.11718585164306874</v>
      </c>
      <c r="AC75" s="18">
        <v>0.14778102106811436</v>
      </c>
      <c r="AD75" s="18" t="s">
        <v>51</v>
      </c>
      <c r="AE75" s="20">
        <v>5.434516429607196E-2</v>
      </c>
      <c r="AF75" s="20">
        <v>7.9287034366621129E-2</v>
      </c>
      <c r="AG75" s="20">
        <v>5.9644333423024207E-2</v>
      </c>
      <c r="AH75" s="20">
        <v>2.7240480190734221E-2</v>
      </c>
      <c r="AI75" s="20">
        <v>4.4487779644285401E-2</v>
      </c>
      <c r="AJ75" s="18" t="s">
        <v>51</v>
      </c>
      <c r="AK75" s="18">
        <f t="shared" si="11"/>
        <v>0.10315283789493025</v>
      </c>
      <c r="AL75" s="18">
        <f t="shared" si="12"/>
        <v>5.886968346274029E-2</v>
      </c>
      <c r="AM75" s="5" t="str">
        <f>CONCATENATE(TEXT(AK75,"0.000"),"(",TEXT(AL75,"0.000"),")")</f>
        <v>0.103(0.059)</v>
      </c>
    </row>
    <row r="76" spans="1:40" x14ac:dyDescent="0.25">
      <c r="A76" s="36" t="s">
        <v>116</v>
      </c>
      <c r="B76" s="20">
        <v>4.8014849928314902E-2</v>
      </c>
      <c r="C76" s="20">
        <v>5.126704238000012E-2</v>
      </c>
      <c r="D76" s="20">
        <v>1.6118448915251556E-2</v>
      </c>
      <c r="E76" s="20">
        <v>1.1538474733027318E-2</v>
      </c>
      <c r="F76" s="20" t="s">
        <v>51</v>
      </c>
      <c r="G76" s="20">
        <v>5.2889478685216811E-2</v>
      </c>
      <c r="H76" s="20">
        <v>2.1506631157193701E-2</v>
      </c>
      <c r="I76" s="20">
        <v>2.1830411794094486E-2</v>
      </c>
      <c r="J76" s="20">
        <v>2.9048267970216392E-2</v>
      </c>
      <c r="K76" s="20">
        <v>2.9144430837017107E-2</v>
      </c>
      <c r="L76" s="20">
        <v>4.055694448208285E-2</v>
      </c>
      <c r="M76" s="20">
        <v>1.841297239310194E-2</v>
      </c>
      <c r="N76" s="20">
        <v>1.4925603697814786E-2</v>
      </c>
      <c r="O76" s="20">
        <v>2.4288061644984423E-2</v>
      </c>
      <c r="P76" s="20">
        <v>2.5520093457926364E-2</v>
      </c>
      <c r="Q76" s="20">
        <v>2.1448958906514663E-2</v>
      </c>
      <c r="R76" s="20">
        <v>1.477377610153457E-2</v>
      </c>
      <c r="S76" s="20">
        <v>1.2889960837129026E-2</v>
      </c>
      <c r="T76" s="20">
        <v>2.2368449343804244E-2</v>
      </c>
      <c r="U76" s="20">
        <v>2.8617041109199094E-2</v>
      </c>
      <c r="V76" s="20" t="s">
        <v>52</v>
      </c>
      <c r="W76" s="20">
        <v>2.6686071037052544E-2</v>
      </c>
      <c r="X76" s="20">
        <v>3.1645889486630267E-2</v>
      </c>
      <c r="Y76" s="20">
        <v>5.8193403974340578E-2</v>
      </c>
      <c r="Z76" s="20">
        <v>1.0302623567412513E-2</v>
      </c>
      <c r="AA76" s="20">
        <v>2.5042356832450163E-2</v>
      </c>
      <c r="AB76" s="20">
        <v>2.2683922139501399E-2</v>
      </c>
      <c r="AC76" s="20">
        <v>5.1274262528199908E-2</v>
      </c>
      <c r="AD76" s="20" t="s">
        <v>51</v>
      </c>
      <c r="AE76" s="20">
        <v>2.1663315532418684E-2</v>
      </c>
      <c r="AF76" s="20">
        <v>2.8394296332380897E-2</v>
      </c>
      <c r="AG76" s="20">
        <v>2.4044332761926208E-2</v>
      </c>
      <c r="AH76" s="20">
        <v>1.2091300405156871E-2</v>
      </c>
      <c r="AI76" s="20">
        <v>2.1884746646601377E-2</v>
      </c>
      <c r="AJ76" s="20" t="s">
        <v>51</v>
      </c>
      <c r="AK76" s="20">
        <f t="shared" si="11"/>
        <v>2.7066658697370828E-2</v>
      </c>
      <c r="AL76" s="20">
        <f t="shared" si="12"/>
        <v>1.3054923074705601E-2</v>
      </c>
      <c r="AM76" s="5" t="str">
        <f t="shared" ref="AM76:AM86" si="13">CONCATENATE(TEXT(AK76,"0.00E-0"),"(",TEXT(AL76,"0.00E-0"),")")</f>
        <v>2.71E-2(1.31E-2)</v>
      </c>
    </row>
    <row r="77" spans="1:40" x14ac:dyDescent="0.25">
      <c r="A77" s="36" t="s">
        <v>117</v>
      </c>
      <c r="B77" s="19">
        <v>1.6806093670375576E-2</v>
      </c>
      <c r="C77" s="19">
        <v>1.676388186804114E-2</v>
      </c>
      <c r="D77" s="19">
        <v>9.8130522181382913E-3</v>
      </c>
      <c r="E77" s="19">
        <v>7.2272402750885433E-3</v>
      </c>
      <c r="F77" s="19" t="s">
        <v>51</v>
      </c>
      <c r="G77" s="19">
        <v>4.2700744620293276E-3</v>
      </c>
      <c r="H77" s="19">
        <v>3.9485074808416629E-3</v>
      </c>
      <c r="I77" s="19">
        <v>6.2048693837509807E-3</v>
      </c>
      <c r="J77" s="19" t="s">
        <v>50</v>
      </c>
      <c r="K77" s="19">
        <v>5.8033956425539582E-3</v>
      </c>
      <c r="L77" s="19">
        <v>7.2184593140473376E-3</v>
      </c>
      <c r="M77" s="19">
        <v>3.2981545028552411E-3</v>
      </c>
      <c r="N77" s="19">
        <v>2.5054325643680364E-3</v>
      </c>
      <c r="O77" s="19">
        <v>4.0514062160310615E-3</v>
      </c>
      <c r="P77" s="19">
        <v>3.1303513028607742E-3</v>
      </c>
      <c r="Q77" s="19">
        <v>3.176455135032146E-3</v>
      </c>
      <c r="R77" s="19">
        <v>2.1898610795535586E-3</v>
      </c>
      <c r="S77" s="19" t="s">
        <v>50</v>
      </c>
      <c r="T77" s="19" t="s">
        <v>52</v>
      </c>
      <c r="U77" s="19">
        <v>3.6501770937999631E-3</v>
      </c>
      <c r="V77" s="19" t="s">
        <v>50</v>
      </c>
      <c r="W77" s="19">
        <v>4.0654638447257391E-3</v>
      </c>
      <c r="X77" s="19">
        <v>4.6375676607530811E-3</v>
      </c>
      <c r="Y77" s="19">
        <v>6.6552899681428645E-3</v>
      </c>
      <c r="Z77" s="19">
        <v>4.8639732176293882E-3</v>
      </c>
      <c r="AA77" s="19">
        <v>5.3327487912754575E-3</v>
      </c>
      <c r="AB77" s="19">
        <v>4.3744440098485897E-3</v>
      </c>
      <c r="AC77" s="19">
        <v>6.9085124850302593E-3</v>
      </c>
      <c r="AD77" s="19" t="s">
        <v>51</v>
      </c>
      <c r="AE77" s="19">
        <v>3.0669740367469914E-3</v>
      </c>
      <c r="AF77" s="19">
        <v>2.6695196618336512E-3</v>
      </c>
      <c r="AG77" s="19">
        <v>3.4742695222325102E-3</v>
      </c>
      <c r="AH77" s="19">
        <v>1.598414295078648E-3</v>
      </c>
      <c r="AI77" s="19">
        <v>1.8876927586304094E-3</v>
      </c>
      <c r="AJ77" s="19" t="s">
        <v>51</v>
      </c>
      <c r="AK77" s="19">
        <f t="shared" si="11"/>
        <v>5.3425815164748289E-3</v>
      </c>
      <c r="AL77" s="19">
        <f t="shared" si="12"/>
        <v>3.7440773422908022E-3</v>
      </c>
      <c r="AM77" s="5" t="str">
        <f t="shared" si="13"/>
        <v>5.34E-3(3.74E-3)</v>
      </c>
    </row>
    <row r="78" spans="1:40" x14ac:dyDescent="0.25">
      <c r="A78" s="36" t="s">
        <v>118</v>
      </c>
      <c r="B78" s="19">
        <v>3.5499828296481746E-2</v>
      </c>
      <c r="C78" s="19">
        <v>3.8998821416865566E-2</v>
      </c>
      <c r="D78" s="19">
        <v>1.9823153677604659E-2</v>
      </c>
      <c r="E78" s="19">
        <v>1.5741523338891481E-2</v>
      </c>
      <c r="F78" s="19" t="s">
        <v>51</v>
      </c>
      <c r="G78" s="19">
        <v>6.2795212676901883E-3</v>
      </c>
      <c r="H78" s="19">
        <v>9.757786505093324E-3</v>
      </c>
      <c r="I78" s="19">
        <v>1.2664911482800682E-2</v>
      </c>
      <c r="J78" s="19" t="s">
        <v>50</v>
      </c>
      <c r="K78" s="19">
        <v>1.1767106081863552E-2</v>
      </c>
      <c r="L78" s="19">
        <v>1.839223880017541E-2</v>
      </c>
      <c r="M78" s="19">
        <v>9.9055969078675997E-3</v>
      </c>
      <c r="N78" s="19">
        <v>6.5141246673568916E-3</v>
      </c>
      <c r="O78" s="19">
        <v>1.2572570376922478E-2</v>
      </c>
      <c r="P78" s="19">
        <v>8.5302073002956093E-3</v>
      </c>
      <c r="Q78" s="19">
        <v>9.1419928276534924E-3</v>
      </c>
      <c r="R78" s="19">
        <v>5.6310713474234369E-3</v>
      </c>
      <c r="S78" s="19" t="s">
        <v>50</v>
      </c>
      <c r="T78" s="19" t="s">
        <v>52</v>
      </c>
      <c r="U78" s="19">
        <v>7.8218080581427783E-3</v>
      </c>
      <c r="V78" s="19" t="s">
        <v>50</v>
      </c>
      <c r="W78" s="19">
        <v>8.240214351944105E-3</v>
      </c>
      <c r="X78" s="19">
        <v>8.7481389964205857E-3</v>
      </c>
      <c r="Y78" s="19">
        <v>1.3108904482705639E-2</v>
      </c>
      <c r="Z78" s="19">
        <v>1.0403498271040637E-2</v>
      </c>
      <c r="AA78" s="19">
        <v>1.1697642509894553E-2</v>
      </c>
      <c r="AB78" s="19">
        <v>9.0906414579666021E-3</v>
      </c>
      <c r="AC78" s="19">
        <v>1.2615544537881343E-2</v>
      </c>
      <c r="AD78" s="19" t="s">
        <v>51</v>
      </c>
      <c r="AE78" s="19">
        <v>6.1339480734939828E-3</v>
      </c>
      <c r="AF78" s="19">
        <v>5.2723013321214606E-3</v>
      </c>
      <c r="AG78" s="19">
        <v>6.1229700490830373E-3</v>
      </c>
      <c r="AH78" s="19">
        <v>3.7119573677181872E-3</v>
      </c>
      <c r="AI78" s="19">
        <v>4.9633300981230585E-3</v>
      </c>
      <c r="AJ78" s="19" t="s">
        <v>51</v>
      </c>
      <c r="AK78" s="19">
        <f t="shared" si="11"/>
        <v>1.1755405495768647E-2</v>
      </c>
      <c r="AL78" s="19">
        <f t="shared" si="12"/>
        <v>8.2027363133146073E-3</v>
      </c>
      <c r="AM78" s="5" t="str">
        <f t="shared" si="13"/>
        <v>1.18E-2(8.20E-3)</v>
      </c>
    </row>
    <row r="79" spans="1:40" x14ac:dyDescent="0.25">
      <c r="A79" s="36" t="s">
        <v>119</v>
      </c>
      <c r="B79" s="19">
        <v>9.3164214911864621E-2</v>
      </c>
      <c r="C79" s="15">
        <v>0.10510743505966377</v>
      </c>
      <c r="D79" s="19">
        <v>5.3636803489502866E-2</v>
      </c>
      <c r="E79" s="19">
        <v>3.7456245261303638E-2</v>
      </c>
      <c r="F79" s="15" t="s">
        <v>51</v>
      </c>
      <c r="G79" s="19">
        <v>1.507085104245645E-2</v>
      </c>
      <c r="H79" s="19">
        <v>2.0912292901802507E-2</v>
      </c>
      <c r="I79" s="19">
        <v>3.4683679656925225E-2</v>
      </c>
      <c r="J79" s="19">
        <v>2.1071642671714744E-2</v>
      </c>
      <c r="K79" s="19">
        <v>3.0652189139677263E-2</v>
      </c>
      <c r="L79" s="19">
        <v>4.1300134796809662E-2</v>
      </c>
      <c r="M79" s="19">
        <v>1.833189542555046E-2</v>
      </c>
      <c r="N79" s="19">
        <v>1.5721589341409426E-2</v>
      </c>
      <c r="O79" s="19">
        <v>2.4704770512972013E-2</v>
      </c>
      <c r="P79" s="19">
        <v>1.567784277516104E-2</v>
      </c>
      <c r="Q79" s="19">
        <v>1.6773232603279498E-2</v>
      </c>
      <c r="R79" s="19">
        <v>1.0010793506530554E-2</v>
      </c>
      <c r="S79" s="19">
        <v>1.9318988632253506E-4</v>
      </c>
      <c r="T79" s="19">
        <v>6.9257724915333828E-3</v>
      </c>
      <c r="U79" s="19">
        <v>1.9119975253237907E-2</v>
      </c>
      <c r="V79" s="19" t="s">
        <v>50</v>
      </c>
      <c r="W79" s="19">
        <v>2.1813617833528427E-2</v>
      </c>
      <c r="X79" s="19">
        <v>2.2766241243696948E-2</v>
      </c>
      <c r="Y79" s="19">
        <v>4.9410486127121254E-2</v>
      </c>
      <c r="Z79" s="19">
        <v>2.1617658745019506E-2</v>
      </c>
      <c r="AA79" s="19">
        <v>2.4771478256247287E-2</v>
      </c>
      <c r="AB79" s="19">
        <v>2.0231803545549727E-2</v>
      </c>
      <c r="AC79" s="19">
        <v>3.6945523289509653E-2</v>
      </c>
      <c r="AD79" s="19" t="s">
        <v>51</v>
      </c>
      <c r="AE79" s="19">
        <v>1.2639650575684567E-2</v>
      </c>
      <c r="AF79" s="19">
        <v>1.061134065578876E-2</v>
      </c>
      <c r="AG79" s="19">
        <v>1.6041264229713803E-2</v>
      </c>
      <c r="AH79" s="19">
        <v>7.4845181210317722E-3</v>
      </c>
      <c r="AI79" s="19">
        <v>1.0919326215870729E-2</v>
      </c>
      <c r="AJ79" s="19" t="s">
        <v>51</v>
      </c>
      <c r="AK79" s="19">
        <f t="shared" si="11"/>
        <v>2.6960240631176777E-2</v>
      </c>
      <c r="AL79" s="19">
        <f t="shared" si="12"/>
        <v>2.2848345399534249E-2</v>
      </c>
      <c r="AM79" s="5" t="str">
        <f t="shared" si="13"/>
        <v>2.70E-2(2.28E-2)</v>
      </c>
    </row>
    <row r="80" spans="1:40" x14ac:dyDescent="0.25">
      <c r="A80" s="36" t="s">
        <v>120</v>
      </c>
      <c r="B80" s="19">
        <v>8.9815174506536158E-2</v>
      </c>
      <c r="C80" s="19">
        <v>9.7777620602716941E-2</v>
      </c>
      <c r="D80" s="19">
        <v>4.4198144829887924E-2</v>
      </c>
      <c r="E80" s="19">
        <v>2.9816491271883551E-2</v>
      </c>
      <c r="F80" s="19" t="s">
        <v>51</v>
      </c>
      <c r="G80" s="19">
        <v>1.1805499983257552E-2</v>
      </c>
      <c r="H80" s="19">
        <v>1.3320891008712216E-2</v>
      </c>
      <c r="I80" s="19">
        <v>2.2175016581066301E-2</v>
      </c>
      <c r="J80" s="19">
        <v>1.2451425215104164E-2</v>
      </c>
      <c r="K80" s="19">
        <v>2.2123441952277518E-2</v>
      </c>
      <c r="L80" s="19">
        <v>2.8610149244717303E-2</v>
      </c>
      <c r="M80" s="19">
        <v>1.553228969765306E-2</v>
      </c>
      <c r="N80" s="19">
        <v>1.1650261424311366E-2</v>
      </c>
      <c r="O80" s="19">
        <v>1.7218476418132012E-2</v>
      </c>
      <c r="P80" s="19">
        <v>1.4399615993159561E-2</v>
      </c>
      <c r="Q80" s="19">
        <v>1.2318447962685639E-2</v>
      </c>
      <c r="R80" s="19">
        <v>1.0167212155070096E-2</v>
      </c>
      <c r="S80" s="19" t="s">
        <v>50</v>
      </c>
      <c r="T80" s="19" t="s">
        <v>52</v>
      </c>
      <c r="U80" s="19">
        <v>1.8946157296390289E-2</v>
      </c>
      <c r="V80" s="19" t="s">
        <v>50</v>
      </c>
      <c r="W80" s="19">
        <v>1.6414856706392634E-2</v>
      </c>
      <c r="X80" s="19">
        <v>1.8866468438063669E-2</v>
      </c>
      <c r="Y80" s="19">
        <v>3.50915289229351E-2</v>
      </c>
      <c r="Z80" s="19">
        <v>2.6346521595492521E-2</v>
      </c>
      <c r="AA80" s="19">
        <v>2.115897101054456E-2</v>
      </c>
      <c r="AB80" s="19">
        <v>1.4421995094969569E-2</v>
      </c>
      <c r="AC80" s="19">
        <v>2.7333679832076241E-2</v>
      </c>
      <c r="AD80" s="19" t="s">
        <v>51</v>
      </c>
      <c r="AE80" s="19">
        <v>1.2825527790032869E-2</v>
      </c>
      <c r="AF80" s="19">
        <v>8.6759389009593638E-3</v>
      </c>
      <c r="AG80" s="19">
        <v>1.3266435106346581E-2</v>
      </c>
      <c r="AH80" s="19">
        <v>5.7800479011611778E-3</v>
      </c>
      <c r="AI80" s="19">
        <v>9.0967263109861963E-3</v>
      </c>
      <c r="AJ80" s="19" t="s">
        <v>51</v>
      </c>
      <c r="AK80" s="19">
        <f t="shared" si="11"/>
        <v>2.3503621163914558E-2</v>
      </c>
      <c r="AL80" s="19">
        <f t="shared" si="12"/>
        <v>2.1298632356068922E-2</v>
      </c>
      <c r="AM80" s="5" t="str">
        <f t="shared" si="13"/>
        <v>2.35E-2(2.13E-2)</v>
      </c>
    </row>
    <row r="81" spans="1:39" x14ac:dyDescent="0.25">
      <c r="A81" s="36" t="s">
        <v>121</v>
      </c>
      <c r="B81" s="15">
        <v>0.14979344358378235</v>
      </c>
      <c r="C81" s="15">
        <v>0.14912139268391406</v>
      </c>
      <c r="D81" s="19">
        <v>7.751917153846595E-2</v>
      </c>
      <c r="E81" s="19">
        <v>6.1464543435399137E-2</v>
      </c>
      <c r="F81" s="15" t="s">
        <v>51</v>
      </c>
      <c r="G81" s="19">
        <v>2.210391486226946E-2</v>
      </c>
      <c r="H81" s="19">
        <v>3.6925298580782216E-2</v>
      </c>
      <c r="I81" s="19">
        <v>4.4164998895750311E-2</v>
      </c>
      <c r="J81" s="19">
        <v>2.1071642671714744E-2</v>
      </c>
      <c r="K81" s="19">
        <v>4.286817665245659E-2</v>
      </c>
      <c r="L81" s="19">
        <v>6.3746576773367813E-2</v>
      </c>
      <c r="M81" s="19">
        <v>3.0230996252187215E-2</v>
      </c>
      <c r="N81" s="19">
        <v>2.2423621451093917E-2</v>
      </c>
      <c r="O81" s="19">
        <v>3.5934211655232015E-2</v>
      </c>
      <c r="P81" s="19">
        <v>2.9920941203177561E-2</v>
      </c>
      <c r="Q81" s="19">
        <v>2.7348503967471894E-2</v>
      </c>
      <c r="R81" s="19">
        <v>1.8770237824744792E-2</v>
      </c>
      <c r="S81" s="19">
        <v>2.5114685221929562E-3</v>
      </c>
      <c r="T81" s="19" t="s">
        <v>52</v>
      </c>
      <c r="U81" s="19">
        <v>2.7984691052466391E-2</v>
      </c>
      <c r="V81" s="19" t="s">
        <v>52</v>
      </c>
      <c r="W81" s="19">
        <v>3.571488130259063E-2</v>
      </c>
      <c r="X81" s="19">
        <v>3.7732936876127339E-2</v>
      </c>
      <c r="Y81" s="19">
        <v>5.5057398827363699E-2</v>
      </c>
      <c r="Z81" s="19">
        <v>4.0127779045442458E-2</v>
      </c>
      <c r="AA81" s="19">
        <v>4.1457821248302759E-2</v>
      </c>
      <c r="AB81" s="19">
        <v>4.2104023594792671E-2</v>
      </c>
      <c r="AC81" s="19">
        <v>4.2352185234315949E-2</v>
      </c>
      <c r="AD81" s="19" t="s">
        <v>51</v>
      </c>
      <c r="AE81" s="19">
        <v>1.8215967006133642E-2</v>
      </c>
      <c r="AF81" s="19">
        <v>2.1222681311577521E-2</v>
      </c>
      <c r="AG81" s="19">
        <v>2.1201070450851189E-2</v>
      </c>
      <c r="AH81" s="19">
        <v>1.1696453419912003E-2</v>
      </c>
      <c r="AI81" s="19">
        <v>1.6842775906745461E-2</v>
      </c>
      <c r="AJ81" s="19" t="s">
        <v>51</v>
      </c>
      <c r="AK81" s="19">
        <f t="shared" si="11"/>
        <v>4.1587660194354156E-2</v>
      </c>
      <c r="AL81" s="19">
        <f t="shared" si="12"/>
        <v>3.3474417644239855E-2</v>
      </c>
      <c r="AM81" s="5" t="str">
        <f t="shared" si="13"/>
        <v>4.16E-2(3.35E-2)</v>
      </c>
    </row>
    <row r="82" spans="1:39" x14ac:dyDescent="0.25">
      <c r="A82" s="36" t="s">
        <v>122</v>
      </c>
      <c r="B82" s="19">
        <v>3.6961227746079628E-2</v>
      </c>
      <c r="C82" s="19">
        <v>3.5105953451692838E-2</v>
      </c>
      <c r="D82" s="19">
        <v>1.84043991400425E-2</v>
      </c>
      <c r="E82" s="19">
        <v>1.3777958058673365E-2</v>
      </c>
      <c r="F82" s="19" t="s">
        <v>51</v>
      </c>
      <c r="G82" s="19">
        <v>5.2747978648597579E-3</v>
      </c>
      <c r="H82" s="19">
        <v>6.8398486748625373E-3</v>
      </c>
      <c r="I82" s="19">
        <v>1.0791973466943607E-2</v>
      </c>
      <c r="J82" s="19" t="s">
        <v>50</v>
      </c>
      <c r="K82" s="19">
        <v>8.9776286183155148E-3</v>
      </c>
      <c r="L82" s="19">
        <v>1.2360375537752292E-2</v>
      </c>
      <c r="M82" s="19">
        <v>7.1202568064951234E-3</v>
      </c>
      <c r="N82" s="19">
        <v>6.5141246673568916E-3</v>
      </c>
      <c r="O82" s="19">
        <v>7.5303311189272998E-3</v>
      </c>
      <c r="P82" s="19">
        <v>6.1302713014356825E-3</v>
      </c>
      <c r="Q82" s="19">
        <v>4.6484709293153357E-3</v>
      </c>
      <c r="R82" s="19">
        <v>5.005396753265277E-3</v>
      </c>
      <c r="S82" s="19" t="s">
        <v>50</v>
      </c>
      <c r="T82" s="19" t="s">
        <v>52</v>
      </c>
      <c r="U82" s="19">
        <v>7.8218080581427783E-3</v>
      </c>
      <c r="V82" s="19" t="s">
        <v>50</v>
      </c>
      <c r="W82" s="19">
        <v>8.436930344430835E-3</v>
      </c>
      <c r="X82" s="19">
        <v>8.3792415688606799E-3</v>
      </c>
      <c r="Y82" s="19">
        <v>2.4402729883190501E-2</v>
      </c>
      <c r="Z82" s="19">
        <v>8.3768427636950575E-3</v>
      </c>
      <c r="AA82" s="19">
        <v>9.4613285006500073E-3</v>
      </c>
      <c r="AB82" s="19">
        <v>7.8603290801966853E-3</v>
      </c>
      <c r="AC82" s="19">
        <v>1.7421466266598046E-2</v>
      </c>
      <c r="AD82" s="19" t="s">
        <v>51</v>
      </c>
      <c r="AE82" s="19">
        <v>4.8328075730558646E-3</v>
      </c>
      <c r="AF82" s="19">
        <v>4.3379694504796819E-3</v>
      </c>
      <c r="AG82" s="19">
        <v>7.6365132072833391E-3</v>
      </c>
      <c r="AH82" s="19">
        <v>3.2574319757526951E-3</v>
      </c>
      <c r="AI82" s="19">
        <v>4.7517783234489611E-3</v>
      </c>
      <c r="AJ82" s="19" t="s">
        <v>51</v>
      </c>
      <c r="AK82" s="19">
        <f t="shared" si="11"/>
        <v>1.08007211118501E-2</v>
      </c>
      <c r="AL82" s="19">
        <f t="shared" si="12"/>
        <v>8.5548716526445516E-3</v>
      </c>
      <c r="AM82" s="5" t="str">
        <f t="shared" si="13"/>
        <v>1.08E-2(8.55E-3)</v>
      </c>
    </row>
    <row r="83" spans="1:39" x14ac:dyDescent="0.25">
      <c r="A83" s="36" t="s">
        <v>123</v>
      </c>
      <c r="B83" s="15">
        <v>0.17061838574055208</v>
      </c>
      <c r="C83" s="15">
        <v>0.19541495767515737</v>
      </c>
      <c r="D83" s="19">
        <v>9.2100815396743738E-2</v>
      </c>
      <c r="E83" s="19">
        <v>7.1018361059317539E-2</v>
      </c>
      <c r="F83" s="15" t="s">
        <v>51</v>
      </c>
      <c r="G83" s="19">
        <v>2.5620446772175967E-2</v>
      </c>
      <c r="H83" s="19">
        <v>3.8812666760402126E-2</v>
      </c>
      <c r="I83" s="19">
        <v>5.4804685880492351E-2</v>
      </c>
      <c r="J83" s="19">
        <v>3.3523067886818907E-2</v>
      </c>
      <c r="K83" s="19" t="s">
        <v>52</v>
      </c>
      <c r="L83" s="19">
        <v>7.2481242153379435E-2</v>
      </c>
      <c r="M83" s="19" t="s">
        <v>52</v>
      </c>
      <c r="N83" s="19" t="s">
        <v>52</v>
      </c>
      <c r="O83" s="19" t="s">
        <v>52</v>
      </c>
      <c r="P83" s="19" t="s">
        <v>52</v>
      </c>
      <c r="Q83" s="19">
        <v>3.8814732259783054E-2</v>
      </c>
      <c r="R83" s="19">
        <v>2.4088471875089147E-2</v>
      </c>
      <c r="S83" s="19" t="s">
        <v>50</v>
      </c>
      <c r="T83" s="19">
        <v>1.8258854750406193E-2</v>
      </c>
      <c r="U83" s="19" t="s">
        <v>52</v>
      </c>
      <c r="V83" s="19" t="s">
        <v>52</v>
      </c>
      <c r="W83" s="19" t="s">
        <v>52</v>
      </c>
      <c r="X83" s="19" t="s">
        <v>52</v>
      </c>
      <c r="Y83" s="19" t="s">
        <v>52</v>
      </c>
      <c r="Z83" s="19" t="s">
        <v>52</v>
      </c>
      <c r="AA83" s="19" t="s">
        <v>52</v>
      </c>
      <c r="AB83" s="19" t="s">
        <v>52</v>
      </c>
      <c r="AC83" s="19">
        <v>6.87847547422578E-2</v>
      </c>
      <c r="AD83" s="19" t="s">
        <v>51</v>
      </c>
      <c r="AE83" s="19" t="s">
        <v>52</v>
      </c>
      <c r="AF83" s="19" t="s">
        <v>52</v>
      </c>
      <c r="AG83" s="19" t="s">
        <v>52</v>
      </c>
      <c r="AH83" s="19" t="s">
        <v>52</v>
      </c>
      <c r="AI83" s="19" t="s">
        <v>52</v>
      </c>
      <c r="AJ83" s="19" t="s">
        <v>51</v>
      </c>
      <c r="AK83" s="19">
        <f t="shared" si="11"/>
        <v>6.9564726380967376E-2</v>
      </c>
      <c r="AL83" s="19">
        <f t="shared" si="12"/>
        <v>5.5233458095774332E-2</v>
      </c>
      <c r="AM83" s="5" t="str">
        <f t="shared" si="13"/>
        <v>6.96E-2(5.52E-2)</v>
      </c>
    </row>
    <row r="84" spans="1:39" x14ac:dyDescent="0.25">
      <c r="A84" s="36" t="s">
        <v>124</v>
      </c>
      <c r="B84" s="18">
        <v>0.14492211208512276</v>
      </c>
      <c r="C84" s="18">
        <v>0.16616584161250819</v>
      </c>
      <c r="D84" s="20">
        <v>8.0612844627316757E-2</v>
      </c>
      <c r="E84" s="20">
        <v>6.9104297424819217E-2</v>
      </c>
      <c r="F84" s="18" t="s">
        <v>51</v>
      </c>
      <c r="G84" s="20">
        <v>1.9089744653778169E-2</v>
      </c>
      <c r="H84" s="20">
        <v>3.8413072478836983E-2</v>
      </c>
      <c r="I84" s="20">
        <v>5.2377883166969674E-2</v>
      </c>
      <c r="J84" s="20">
        <v>2.8734058188701922E-2</v>
      </c>
      <c r="K84" s="20" t="s">
        <v>52</v>
      </c>
      <c r="L84" s="20">
        <v>7.8546066417236576E-2</v>
      </c>
      <c r="M84" s="20" t="s">
        <v>52</v>
      </c>
      <c r="N84" s="20" t="s">
        <v>52</v>
      </c>
      <c r="O84" s="20" t="s">
        <v>52</v>
      </c>
      <c r="P84" s="20" t="s">
        <v>52</v>
      </c>
      <c r="Q84" s="20">
        <v>4.7995462345180845E-2</v>
      </c>
      <c r="R84" s="20">
        <v>2.612191430610317E-2</v>
      </c>
      <c r="S84" s="20" t="s">
        <v>50</v>
      </c>
      <c r="T84" s="20">
        <v>2.2351356677221379E-2</v>
      </c>
      <c r="U84" s="20" t="s">
        <v>52</v>
      </c>
      <c r="V84" s="20" t="s">
        <v>52</v>
      </c>
      <c r="W84" s="20" t="s">
        <v>52</v>
      </c>
      <c r="X84" s="20" t="s">
        <v>52</v>
      </c>
      <c r="Y84" s="20" t="s">
        <v>52</v>
      </c>
      <c r="Z84" s="20" t="s">
        <v>52</v>
      </c>
      <c r="AA84" s="20" t="s">
        <v>52</v>
      </c>
      <c r="AB84" s="20" t="s">
        <v>52</v>
      </c>
      <c r="AC84" s="20">
        <v>5.5868840096331661E-2</v>
      </c>
      <c r="AD84" s="20" t="s">
        <v>51</v>
      </c>
      <c r="AE84" s="20" t="s">
        <v>52</v>
      </c>
      <c r="AF84" s="20" t="s">
        <v>52</v>
      </c>
      <c r="AG84" s="20" t="s">
        <v>52</v>
      </c>
      <c r="AH84" s="20" t="s">
        <v>52</v>
      </c>
      <c r="AI84" s="20" t="s">
        <v>52</v>
      </c>
      <c r="AJ84" s="20" t="s">
        <v>51</v>
      </c>
      <c r="AK84" s="20">
        <f t="shared" si="11"/>
        <v>6.3869499544625175E-2</v>
      </c>
      <c r="AL84" s="20">
        <f t="shared" si="12"/>
        <v>4.5681557665613791E-2</v>
      </c>
      <c r="AM84" s="5" t="str">
        <f t="shared" si="13"/>
        <v>6.39E-2(4.57E-2)</v>
      </c>
    </row>
    <row r="85" spans="1:39" x14ac:dyDescent="0.25">
      <c r="A85" s="36" t="s">
        <v>125</v>
      </c>
      <c r="B85" s="7" t="s">
        <v>52</v>
      </c>
      <c r="C85" s="20">
        <v>8.109348374862109E-3</v>
      </c>
      <c r="D85" s="20" t="s">
        <v>52</v>
      </c>
      <c r="E85" s="20" t="s">
        <v>52</v>
      </c>
      <c r="F85" s="20" t="s">
        <v>51</v>
      </c>
      <c r="G85" s="20">
        <v>3.4164641539845522E-3</v>
      </c>
      <c r="H85" s="20">
        <v>2.7936051088603081E-3</v>
      </c>
      <c r="I85" s="20">
        <v>5.1133084520184587E-3</v>
      </c>
      <c r="J85" s="20">
        <v>2.1712748564243333E-3</v>
      </c>
      <c r="K85" s="20">
        <v>6.4689337302070039E-3</v>
      </c>
      <c r="L85" s="20">
        <v>5.6040338844242504E-3</v>
      </c>
      <c r="M85" s="20">
        <v>1.4602442941458779E-3</v>
      </c>
      <c r="N85" s="20">
        <v>1.6329002590192948E-3</v>
      </c>
      <c r="O85" s="20">
        <v>6.4888899758919628E-4</v>
      </c>
      <c r="P85" s="20">
        <v>5.0265481788061984E-4</v>
      </c>
      <c r="Q85" s="20">
        <v>1.1415930512117427E-3</v>
      </c>
      <c r="R85" s="20">
        <v>2.6594319603016072E-3</v>
      </c>
      <c r="S85" s="20" t="s">
        <v>50</v>
      </c>
      <c r="T85" s="20" t="s">
        <v>52</v>
      </c>
      <c r="U85" s="20" t="s">
        <v>52</v>
      </c>
      <c r="V85" s="20" t="s">
        <v>50</v>
      </c>
      <c r="W85" s="20">
        <v>7.6801189791788813E-4</v>
      </c>
      <c r="X85" s="20">
        <v>1.0751998304395036E-3</v>
      </c>
      <c r="Y85" s="20">
        <v>4.5718516887592901E-3</v>
      </c>
      <c r="Z85" s="20">
        <v>1.9908618378529819E-3</v>
      </c>
      <c r="AA85" s="20">
        <v>1.9498379886071366E-4</v>
      </c>
      <c r="AB85" s="20" t="s">
        <v>52</v>
      </c>
      <c r="AC85" s="20">
        <v>1.1575632305656506E-2</v>
      </c>
      <c r="AD85" s="20" t="s">
        <v>51</v>
      </c>
      <c r="AE85" s="20">
        <v>2.3175437202648105E-3</v>
      </c>
      <c r="AF85" s="20">
        <v>1.0590348788404515E-3</v>
      </c>
      <c r="AG85" s="20" t="s">
        <v>52</v>
      </c>
      <c r="AH85" s="20" t="s">
        <v>52</v>
      </c>
      <c r="AI85" s="20">
        <v>4.0579350987634595E-4</v>
      </c>
      <c r="AJ85" s="20" t="s">
        <v>51</v>
      </c>
      <c r="AK85" s="20">
        <f t="shared" si="11"/>
        <v>2.9855270640635383E-3</v>
      </c>
      <c r="AL85" s="20">
        <f t="shared" si="12"/>
        <v>2.8818516093135596E-3</v>
      </c>
      <c r="AM85" s="5" t="str">
        <f t="shared" si="13"/>
        <v>2.99E-3(2.88E-3)</v>
      </c>
    </row>
    <row r="86" spans="1:39" x14ac:dyDescent="0.25">
      <c r="A86" s="36" t="s">
        <v>126</v>
      </c>
      <c r="B86" s="7" t="s">
        <v>52</v>
      </c>
      <c r="C86" s="7" t="s">
        <v>52</v>
      </c>
      <c r="D86" s="7" t="s">
        <v>52</v>
      </c>
      <c r="E86" s="7" t="s">
        <v>52</v>
      </c>
      <c r="F86" s="7" t="s">
        <v>51</v>
      </c>
      <c r="G86" s="7" t="s">
        <v>50</v>
      </c>
      <c r="H86" s="20">
        <v>8.6406592082246842E-4</v>
      </c>
      <c r="I86" s="20">
        <v>1.2661706121152292E-3</v>
      </c>
      <c r="J86" s="7" t="s">
        <v>52</v>
      </c>
      <c r="K86" s="20">
        <v>2.5439627028903946E-3</v>
      </c>
      <c r="L86" s="20">
        <v>1.3823283581579819E-3</v>
      </c>
      <c r="M86" s="20">
        <v>7.4767022788323309E-4</v>
      </c>
      <c r="N86" s="20">
        <v>1.0649349515343229E-3</v>
      </c>
      <c r="O86" s="20">
        <v>4.2427357534678223E-4</v>
      </c>
      <c r="P86" s="20">
        <v>2.9567930463565874E-4</v>
      </c>
      <c r="Q86" s="20">
        <v>5.7079652560587137E-4</v>
      </c>
      <c r="R86" s="20" t="s">
        <v>50</v>
      </c>
      <c r="S86" s="20" t="s">
        <v>50</v>
      </c>
      <c r="T86" s="20" t="s">
        <v>50</v>
      </c>
      <c r="U86" s="20" t="s">
        <v>52</v>
      </c>
      <c r="V86" s="20" t="s">
        <v>52</v>
      </c>
      <c r="W86" s="20" t="s">
        <v>50</v>
      </c>
      <c r="X86" s="20">
        <v>1.015466506526198E-3</v>
      </c>
      <c r="Y86" s="20">
        <v>3.4288887665694669E-3</v>
      </c>
      <c r="Z86" s="20"/>
      <c r="AA86" s="20" t="s">
        <v>50</v>
      </c>
      <c r="AB86" s="20" t="s">
        <v>50</v>
      </c>
      <c r="AC86" s="20">
        <v>6.4687357002198133E-3</v>
      </c>
      <c r="AD86" s="20" t="s">
        <v>51</v>
      </c>
      <c r="AE86" s="20" t="s">
        <v>50</v>
      </c>
      <c r="AF86" s="20" t="s">
        <v>50</v>
      </c>
      <c r="AG86" s="20" t="s">
        <v>52</v>
      </c>
      <c r="AH86" s="20" t="s">
        <v>52</v>
      </c>
      <c r="AI86" s="20" t="s">
        <v>52</v>
      </c>
      <c r="AJ86" s="20" t="s">
        <v>51</v>
      </c>
      <c r="AK86" s="20">
        <f t="shared" si="11"/>
        <v>1.672747762692285E-3</v>
      </c>
      <c r="AL86" s="20">
        <f t="shared" si="12"/>
        <v>1.7600280756486456E-3</v>
      </c>
      <c r="AM86" s="5" t="str">
        <f t="shared" si="13"/>
        <v>1.67E-3(1.76E-3)</v>
      </c>
    </row>
    <row r="87" spans="1:39" x14ac:dyDescent="0.25">
      <c r="A87" s="36" t="s">
        <v>127</v>
      </c>
      <c r="B87" s="20">
        <v>5.9436098684324055E-2</v>
      </c>
      <c r="C87" s="20">
        <v>4.4317861116289964E-2</v>
      </c>
      <c r="D87" s="20">
        <v>5.0581524132308049E-2</v>
      </c>
      <c r="E87" s="20">
        <v>5.1406593238441323E-2</v>
      </c>
      <c r="F87" s="20" t="s">
        <v>51</v>
      </c>
      <c r="G87" s="18">
        <v>0.15029723871866188</v>
      </c>
      <c r="H87" s="20">
        <v>7.4995234478640871E-2</v>
      </c>
      <c r="I87" s="20">
        <v>9.0725655333681071E-2</v>
      </c>
      <c r="J87" s="18">
        <v>0.10075272512300498</v>
      </c>
      <c r="K87" s="18">
        <v>0.12054311172647748</v>
      </c>
      <c r="L87" s="18">
        <v>0.14508292356577177</v>
      </c>
      <c r="M87" s="20">
        <v>6.9931588655463922E-2</v>
      </c>
      <c r="N87" s="20">
        <v>3.7222226520274654E-2</v>
      </c>
      <c r="O87" s="20">
        <v>5.1060858717321383E-2</v>
      </c>
      <c r="P87" s="20">
        <v>8.7667233976401901E-2</v>
      </c>
      <c r="Q87" s="20">
        <v>7.2870739659727665E-2</v>
      </c>
      <c r="R87" s="20">
        <v>5.3315003673253376E-2</v>
      </c>
      <c r="S87" s="20">
        <v>3.1670578565479397E-2</v>
      </c>
      <c r="T87" s="20">
        <v>5.719888269025717E-2</v>
      </c>
      <c r="U87" s="20">
        <v>6.4113394170110541E-2</v>
      </c>
      <c r="V87" s="20">
        <v>6.8190639421024046E-2</v>
      </c>
      <c r="W87" s="18">
        <v>0.10470354025890034</v>
      </c>
      <c r="X87" s="20">
        <v>6.6702694003437354E-2</v>
      </c>
      <c r="Y87" s="18">
        <v>0.25388599583871907</v>
      </c>
      <c r="Z87" s="20">
        <v>1.5135364723199606E-2</v>
      </c>
      <c r="AA87" s="20">
        <v>7.4967060010308645E-2</v>
      </c>
      <c r="AB87" s="20">
        <v>4.1832254063596919E-2</v>
      </c>
      <c r="AC87" s="18">
        <v>0.57283888838355812</v>
      </c>
      <c r="AD87" s="20" t="s">
        <v>51</v>
      </c>
      <c r="AE87" s="18">
        <v>0.40387799629702059</v>
      </c>
      <c r="AF87" s="18">
        <v>0.13488959985022753</v>
      </c>
      <c r="AG87" s="18">
        <v>0.38576493835087861</v>
      </c>
      <c r="AH87" s="18">
        <v>0.14242774418538631</v>
      </c>
      <c r="AI87" s="18">
        <v>0.20332691995248606</v>
      </c>
      <c r="AJ87" s="20" t="s">
        <v>51</v>
      </c>
      <c r="AK87" s="18">
        <f t="shared" si="11"/>
        <v>0.12130415962764483</v>
      </c>
      <c r="AL87" s="18">
        <f t="shared" si="12"/>
        <v>0.12275439552945917</v>
      </c>
      <c r="AM87" s="5" t="str">
        <f>CONCATENATE(TEXT(AK87,"0.000"),"(",TEXT(AL87,"0.000"),")")</f>
        <v>0.121(0.123)</v>
      </c>
    </row>
    <row r="88" spans="1:39" x14ac:dyDescent="0.25">
      <c r="A88" s="36" t="s">
        <v>128</v>
      </c>
      <c r="B88" s="18">
        <v>0.13176527366213481</v>
      </c>
      <c r="C88" s="18">
        <v>0.14738267476712485</v>
      </c>
      <c r="D88" s="20">
        <v>4.3140435639433462E-2</v>
      </c>
      <c r="E88" s="20">
        <v>3.1993816042344615E-2</v>
      </c>
      <c r="F88" s="18" t="s">
        <v>51</v>
      </c>
      <c r="G88" s="20">
        <v>7.9087883412310642E-2</v>
      </c>
      <c r="H88" s="20">
        <v>4.5534477999284187E-2</v>
      </c>
      <c r="I88" s="20">
        <v>6.4232847208422247E-2</v>
      </c>
      <c r="J88" s="18">
        <v>0.11673973155654128</v>
      </c>
      <c r="K88" s="20">
        <v>7.226410674544792E-2</v>
      </c>
      <c r="L88" s="20">
        <v>6.8814444961337123E-2</v>
      </c>
      <c r="M88" s="20">
        <v>3.2352740604557895E-2</v>
      </c>
      <c r="N88" s="20">
        <v>4.0874983524925745E-2</v>
      </c>
      <c r="O88" s="20">
        <v>3.7202532466718903E-2</v>
      </c>
      <c r="P88" s="20">
        <v>5.0460847684639133E-2</v>
      </c>
      <c r="Q88" s="20">
        <v>3.735816831072751E-2</v>
      </c>
      <c r="R88" s="20">
        <v>4.3769528121838756E-2</v>
      </c>
      <c r="S88" s="20">
        <v>3.1493516500174221E-2</v>
      </c>
      <c r="T88" s="20">
        <v>6.0432293470196206E-2</v>
      </c>
      <c r="U88" s="20">
        <v>6.4615611419341287E-2</v>
      </c>
      <c r="V88" s="18">
        <v>0.11226122806511095</v>
      </c>
      <c r="W88" s="20">
        <v>4.7086841474298216E-2</v>
      </c>
      <c r="X88" s="20">
        <v>7.4830128367716631E-2</v>
      </c>
      <c r="Y88" s="20">
        <v>8.4291661414155047E-2</v>
      </c>
      <c r="Z88" s="20">
        <v>3.3827299598431664E-2</v>
      </c>
      <c r="AA88" s="20">
        <v>5.250439282243486E-2</v>
      </c>
      <c r="AB88" s="20">
        <v>4.2348151228510343E-2</v>
      </c>
      <c r="AC88" s="20">
        <v>8.1304700846663719E-2</v>
      </c>
      <c r="AD88" s="20" t="s">
        <v>51</v>
      </c>
      <c r="AE88" s="20">
        <v>4.7623253533016476E-2</v>
      </c>
      <c r="AF88" s="20">
        <v>4.8364738295158513E-2</v>
      </c>
      <c r="AG88" s="20">
        <v>5.4189564733235614E-2</v>
      </c>
      <c r="AH88" s="20">
        <v>1.5126976952171155E-2</v>
      </c>
      <c r="AI88" s="20">
        <v>2.8974567950615E-2</v>
      </c>
      <c r="AJ88" s="20" t="s">
        <v>51</v>
      </c>
      <c r="AK88" s="20">
        <f t="shared" si="11"/>
        <v>6.0070294355594342E-2</v>
      </c>
      <c r="AL88" s="20">
        <f t="shared" si="12"/>
        <v>3.0982642785896807E-2</v>
      </c>
      <c r="AM88" s="5" t="str">
        <f>CONCATENATE(TEXT(AK88,"0.00E-0"),"(",TEXT(AL88,"0.00E-0"),")")</f>
        <v>6.01E-2(3.10E-2)</v>
      </c>
    </row>
    <row r="89" spans="1:39" x14ac:dyDescent="0.25">
      <c r="A89" s="36" t="s">
        <v>129</v>
      </c>
      <c r="B89" s="18">
        <v>0.74850865866200078</v>
      </c>
      <c r="C89" s="18">
        <v>0.41680218186320034</v>
      </c>
      <c r="D89" s="18">
        <v>0.21706908291738719</v>
      </c>
      <c r="E89" s="18">
        <v>0.3413217011772447</v>
      </c>
      <c r="F89" s="18" t="s">
        <v>51</v>
      </c>
      <c r="G89" s="18">
        <v>0.68866705276075413</v>
      </c>
      <c r="H89" s="18">
        <v>0.75888954130784825</v>
      </c>
      <c r="I89" s="18">
        <v>0.56250915189522344</v>
      </c>
      <c r="J89" s="18">
        <v>0.71152896665151666</v>
      </c>
      <c r="K89" s="18">
        <v>0.67986493049401231</v>
      </c>
      <c r="L89" s="18">
        <v>0.7183315565630003</v>
      </c>
      <c r="M89" s="18">
        <v>0.44785850215681827</v>
      </c>
      <c r="N89" s="18">
        <v>0.41609052503648841</v>
      </c>
      <c r="O89" s="18">
        <v>0.32298505838306574</v>
      </c>
      <c r="P89" s="18">
        <v>0.60326926382889812</v>
      </c>
      <c r="Q89" s="18">
        <v>0.28324135679605678</v>
      </c>
      <c r="R89" s="18">
        <v>0.34865674334317909</v>
      </c>
      <c r="S89" s="18">
        <v>0.42162783752003563</v>
      </c>
      <c r="T89" s="18">
        <v>0.19279027124299356</v>
      </c>
      <c r="U89" s="18">
        <v>0.42814577262761394</v>
      </c>
      <c r="V89" s="18">
        <v>0.77486167401783212</v>
      </c>
      <c r="W89" s="18">
        <v>0.46847077116848329</v>
      </c>
      <c r="X89" s="18">
        <v>0.70434049317010672</v>
      </c>
      <c r="Y89" s="26">
        <v>2.2155183853838758</v>
      </c>
      <c r="Z89" s="18">
        <v>0.43064684362075034</v>
      </c>
      <c r="AA89" s="18">
        <v>0.45247595210405639</v>
      </c>
      <c r="AB89" s="18">
        <v>0.60963943868500214</v>
      </c>
      <c r="AC89" s="18">
        <v>1.8628227178986703</v>
      </c>
      <c r="AD89" s="18" t="s">
        <v>51</v>
      </c>
      <c r="AE89" s="26">
        <v>1.3707227867683718</v>
      </c>
      <c r="AF89" s="18">
        <v>0.62049688450787877</v>
      </c>
      <c r="AG89" s="18">
        <v>1.2740233522594233</v>
      </c>
      <c r="AH89" s="18">
        <v>0.85532132564900043</v>
      </c>
      <c r="AI89" s="18">
        <v>1.3639570987661183</v>
      </c>
      <c r="AJ89" s="18" t="s">
        <v>51</v>
      </c>
      <c r="AK89" s="18">
        <f t="shared" si="11"/>
        <v>0.6972329962258409</v>
      </c>
      <c r="AL89" s="18">
        <f t="shared" si="12"/>
        <v>0.46035899700961147</v>
      </c>
      <c r="AM89" s="5" t="str">
        <f>CONCATENATE(TEXT(AK89,"0.000"),"(",TEXT(AL89,"0.000"),")")</f>
        <v>0.697(0.460)</v>
      </c>
    </row>
    <row r="90" spans="1:39" x14ac:dyDescent="0.25">
      <c r="A90" s="36" t="s">
        <v>130</v>
      </c>
      <c r="B90" s="20">
        <v>5.0084713917927473E-2</v>
      </c>
      <c r="C90" s="20">
        <v>4.0578631126319632E-2</v>
      </c>
      <c r="D90" s="20">
        <v>5.6585306008276118E-3</v>
      </c>
      <c r="E90" s="20">
        <v>1.3918289599819557E-2</v>
      </c>
      <c r="F90" s="20" t="s">
        <v>51</v>
      </c>
      <c r="G90" s="20">
        <v>2.6352265902637926E-2</v>
      </c>
      <c r="H90" s="20">
        <v>2.1120446169852702E-2</v>
      </c>
      <c r="I90" s="20">
        <v>1.4668733325664044E-2</v>
      </c>
      <c r="J90" s="20">
        <v>6.6033898961645035E-2</v>
      </c>
      <c r="K90" s="20">
        <v>2.1586227460486693E-2</v>
      </c>
      <c r="L90" s="20">
        <v>1.9463906826673757E-2</v>
      </c>
      <c r="M90" s="20">
        <v>1.7659589730572151E-2</v>
      </c>
      <c r="N90" s="20">
        <v>1.2541878282835034E-2</v>
      </c>
      <c r="O90" s="20">
        <v>8.5537462241812579E-3</v>
      </c>
      <c r="P90" s="20">
        <v>1.1995009191930904E-2</v>
      </c>
      <c r="Q90" s="20">
        <v>5.0626599224518403E-3</v>
      </c>
      <c r="R90" s="20">
        <v>3.7509554745872927E-4</v>
      </c>
      <c r="S90" s="20" t="s">
        <v>52</v>
      </c>
      <c r="T90" s="20" t="s">
        <v>52</v>
      </c>
      <c r="U90" s="20">
        <v>1.6151755329452035E-2</v>
      </c>
      <c r="V90" s="20">
        <v>5.771165322278566E-2</v>
      </c>
      <c r="W90" s="20">
        <v>1.1413233494467977E-2</v>
      </c>
      <c r="X90" s="20">
        <v>1.8387553939859254E-2</v>
      </c>
      <c r="Y90" s="20">
        <v>7.6291436079083966E-2</v>
      </c>
      <c r="Z90" s="20">
        <v>1.3931905160857537E-2</v>
      </c>
      <c r="AA90" s="20">
        <v>2.1244672512906484E-2</v>
      </c>
      <c r="AB90" s="20">
        <v>1.6882373047853345E-2</v>
      </c>
      <c r="AC90" s="20">
        <v>5.6723190806079099E-2</v>
      </c>
      <c r="AD90" s="20" t="s">
        <v>51</v>
      </c>
      <c r="AE90" s="20">
        <v>2.1674004005778163E-2</v>
      </c>
      <c r="AF90" s="20">
        <v>8.4020607179386975E-3</v>
      </c>
      <c r="AG90" s="20">
        <v>2.8644270534938197E-2</v>
      </c>
      <c r="AH90" s="20">
        <v>1.2648105733268451E-2</v>
      </c>
      <c r="AI90" s="20">
        <v>1.8341065346958268E-2</v>
      </c>
      <c r="AJ90" s="20" t="s">
        <v>51</v>
      </c>
      <c r="AK90" s="20">
        <f t="shared" si="11"/>
        <v>2.3803363424117052E-2</v>
      </c>
      <c r="AL90" s="20">
        <f t="shared" si="12"/>
        <v>1.906543967137022E-2</v>
      </c>
      <c r="AM90" s="5" t="str">
        <f>CONCATENATE(TEXT(AK90,"0.00E-0"),"(",TEXT(AL90,"0.00E-0"),")")</f>
        <v>2.38E-2(1.91E-2)</v>
      </c>
    </row>
    <row r="91" spans="1:39" x14ac:dyDescent="0.25">
      <c r="A91" s="36" t="s">
        <v>131</v>
      </c>
      <c r="B91" s="15">
        <v>0.10918487659441346</v>
      </c>
      <c r="C91" s="19">
        <v>9.5911105246528461E-2</v>
      </c>
      <c r="D91" s="19" t="s">
        <v>52</v>
      </c>
      <c r="E91" s="19" t="s">
        <v>52</v>
      </c>
      <c r="F91" s="19" t="s">
        <v>51</v>
      </c>
      <c r="G91" s="15">
        <v>0.1221777897047237</v>
      </c>
      <c r="H91" s="19">
        <v>6.1665177149876467E-2</v>
      </c>
      <c r="I91" s="19">
        <v>7.4314568694573549E-2</v>
      </c>
      <c r="J91" s="15">
        <v>0.14841093002600922</v>
      </c>
      <c r="K91" s="19">
        <v>7.654520032655325E-2</v>
      </c>
      <c r="L91" s="15">
        <v>0.17314768305755684</v>
      </c>
      <c r="M91" s="19">
        <v>3.8875946590848809E-2</v>
      </c>
      <c r="N91" s="19">
        <v>6.693716034659497E-2</v>
      </c>
      <c r="O91" s="19">
        <v>6.7619624653069255E-2</v>
      </c>
      <c r="P91" s="19">
        <v>4.3462487763233269E-2</v>
      </c>
      <c r="Q91" s="19">
        <v>2.3421418663106038E-2</v>
      </c>
      <c r="R91" s="19">
        <v>8.7952792509578395E-2</v>
      </c>
      <c r="S91" s="19">
        <v>2.1139436119223767E-2</v>
      </c>
      <c r="T91" s="19">
        <v>4.6767798728729493E-2</v>
      </c>
      <c r="U91" s="19">
        <v>6.5388894094729075E-2</v>
      </c>
      <c r="V91" s="19">
        <v>4.4139408151419771E-2</v>
      </c>
      <c r="W91" s="19">
        <v>4.8968688080960283E-2</v>
      </c>
      <c r="X91" s="19">
        <v>7.1934643225818412E-2</v>
      </c>
      <c r="Y91" s="15">
        <v>0.27576887487557139</v>
      </c>
      <c r="Z91" s="19">
        <v>7.1438957464779837E-2</v>
      </c>
      <c r="AA91" s="19">
        <v>8.8209001228629041E-2</v>
      </c>
      <c r="AB91" s="15">
        <v>0.10825651619294331</v>
      </c>
      <c r="AC91" s="15">
        <v>0.52659857536315424</v>
      </c>
      <c r="AD91" s="19" t="s">
        <v>51</v>
      </c>
      <c r="AE91" s="15">
        <v>0.1658317840241374</v>
      </c>
      <c r="AF91" s="19">
        <v>8.667265860475265E-2</v>
      </c>
      <c r="AG91" s="15">
        <v>0.37716145494579528</v>
      </c>
      <c r="AH91" s="15">
        <v>0.35681343714313873</v>
      </c>
      <c r="AI91" s="15">
        <v>0.16161163654948987</v>
      </c>
      <c r="AJ91" s="19" t="s">
        <v>51</v>
      </c>
      <c r="AK91" s="15">
        <f t="shared" si="11"/>
        <v>0.12354428420399793</v>
      </c>
      <c r="AL91" s="15">
        <f t="shared" si="12"/>
        <v>0.11613994692386533</v>
      </c>
      <c r="AM91" s="5" t="str">
        <f>CONCATENATE(TEXT(AK91,"0.000"),"(",TEXT(AL91,"0.000"),")")</f>
        <v>0.124(0.116)</v>
      </c>
    </row>
    <row r="92" spans="1:39" x14ac:dyDescent="0.25">
      <c r="A92" s="36" t="s">
        <v>132</v>
      </c>
      <c r="B92" s="15">
        <v>0.93268153321393277</v>
      </c>
      <c r="C92" s="15">
        <v>0.83934654161603006</v>
      </c>
      <c r="D92" s="15">
        <v>0.48046950928287008</v>
      </c>
      <c r="E92" s="15">
        <v>0.7204422913349805</v>
      </c>
      <c r="F92" s="15" t="s">
        <v>51</v>
      </c>
      <c r="G92" s="19">
        <v>3.01010764651835E-2</v>
      </c>
      <c r="H92" s="15">
        <v>0.72651467659189695</v>
      </c>
      <c r="I92" s="15">
        <v>0.669351659567051</v>
      </c>
      <c r="J92" s="15" t="s">
        <v>52</v>
      </c>
      <c r="K92" s="15">
        <v>0.67758943245376213</v>
      </c>
      <c r="L92" s="15">
        <v>0.95341269366494397</v>
      </c>
      <c r="M92" s="15">
        <v>0.61970200238962592</v>
      </c>
      <c r="N92" s="15">
        <v>0.84635060383928262</v>
      </c>
      <c r="O92" s="15">
        <v>0.50129223989473648</v>
      </c>
      <c r="P92" s="15">
        <v>0.47568890696849758</v>
      </c>
      <c r="Q92" s="15">
        <v>0.67985850083966548</v>
      </c>
      <c r="R92" s="15">
        <v>0.53755647371947946</v>
      </c>
      <c r="S92" s="15">
        <v>0.606794398093777</v>
      </c>
      <c r="T92" s="15">
        <v>0.34744451418996242</v>
      </c>
      <c r="U92" s="15">
        <v>0.47253957642686234</v>
      </c>
      <c r="V92" s="15">
        <v>1.5436832497239763</v>
      </c>
      <c r="W92" s="15">
        <v>0.38268837701199554</v>
      </c>
      <c r="X92" s="15">
        <v>0.7156810906946357</v>
      </c>
      <c r="Y92" s="17">
        <v>1.3455386784586698</v>
      </c>
      <c r="Z92" s="15">
        <v>0.34765790233001709</v>
      </c>
      <c r="AA92" s="15">
        <v>0.42900969856896792</v>
      </c>
      <c r="AB92" s="15">
        <v>0.39049402850441106</v>
      </c>
      <c r="AC92" s="15">
        <v>1.689626915517312</v>
      </c>
      <c r="AD92" s="15" t="s">
        <v>51</v>
      </c>
      <c r="AE92" s="15">
        <v>0.93048369900789696</v>
      </c>
      <c r="AF92" s="15">
        <v>0.25654120818972226</v>
      </c>
      <c r="AG92" s="15">
        <v>0.78722276688955772</v>
      </c>
      <c r="AH92" s="15">
        <v>0.54682578926823566</v>
      </c>
      <c r="AI92" s="15">
        <v>0.92655100542133295</v>
      </c>
      <c r="AJ92" s="15" t="s">
        <v>51</v>
      </c>
      <c r="AK92" s="15">
        <f t="shared" si="11"/>
        <v>0.69061745290771859</v>
      </c>
      <c r="AL92" s="15">
        <f t="shared" si="12"/>
        <v>0.35581423070248813</v>
      </c>
      <c r="AM92" s="5" t="str">
        <f>CONCATENATE(TEXT(AK92,"0.000"),"(",TEXT(AL92,"0.000"),")")</f>
        <v>0.691(0.356)</v>
      </c>
    </row>
    <row r="93" spans="1:39" x14ac:dyDescent="0.25">
      <c r="A93" s="36" t="s">
        <v>133</v>
      </c>
      <c r="B93" s="15">
        <v>0.16091357066342879</v>
      </c>
      <c r="C93" s="15">
        <v>0.15318958880122527</v>
      </c>
      <c r="D93" s="19">
        <v>8.3637571302420652E-2</v>
      </c>
      <c r="E93" s="19">
        <v>8.8871296208087328E-2</v>
      </c>
      <c r="F93" s="15" t="s">
        <v>51</v>
      </c>
      <c r="G93" s="15">
        <v>0.10360205109151369</v>
      </c>
      <c r="H93" s="15">
        <v>0.11640331013710095</v>
      </c>
      <c r="I93" s="19">
        <v>9.9762981266378364E-2</v>
      </c>
      <c r="J93" s="15">
        <v>0.30892380557708715</v>
      </c>
      <c r="K93" s="15">
        <v>0.1198102900812231</v>
      </c>
      <c r="L93" s="15">
        <v>0.15942619317523238</v>
      </c>
      <c r="M93" s="15">
        <v>9.9895776248906248E-2</v>
      </c>
      <c r="N93" s="19">
        <v>9.2900020574053541E-2</v>
      </c>
      <c r="O93" s="19">
        <v>7.8778946706657027E-2</v>
      </c>
      <c r="P93" s="15">
        <v>0.12029414694176338</v>
      </c>
      <c r="Q93" s="15">
        <v>0.12902815839056159</v>
      </c>
      <c r="R93" s="15">
        <v>0.12387530454824536</v>
      </c>
      <c r="S93" s="19">
        <v>8.0262190805271791E-2</v>
      </c>
      <c r="T93" s="19">
        <v>6.2091882438155471E-2</v>
      </c>
      <c r="U93" s="19">
        <v>8.5447995936455926E-2</v>
      </c>
      <c r="V93" s="15">
        <v>0.26183990814041647</v>
      </c>
      <c r="W93" s="15">
        <v>0.10184116041217581</v>
      </c>
      <c r="X93" s="15">
        <v>0.18185354033991383</v>
      </c>
      <c r="Y93" s="15">
        <v>0.19248172145467776</v>
      </c>
      <c r="Z93" s="19">
        <v>3.4505765107705297E-2</v>
      </c>
      <c r="AA93" s="19">
        <v>8.2812971009048109E-2</v>
      </c>
      <c r="AB93" s="19">
        <v>8.7689995928170297E-2</v>
      </c>
      <c r="AC93" s="15">
        <v>0.30882626105531946</v>
      </c>
      <c r="AD93" s="19" t="s">
        <v>51</v>
      </c>
      <c r="AE93" s="15">
        <v>0.15294380718730349</v>
      </c>
      <c r="AF93" s="19">
        <v>9.0022079120771745E-2</v>
      </c>
      <c r="AG93" s="15">
        <v>0.24671742591059925</v>
      </c>
      <c r="AH93" s="15">
        <v>0.13584110972631694</v>
      </c>
      <c r="AI93" s="15">
        <v>0.20638576458239474</v>
      </c>
      <c r="AJ93" s="19" t="s">
        <v>51</v>
      </c>
      <c r="AK93" s="15">
        <f t="shared" si="11"/>
        <v>0.13596489346464316</v>
      </c>
      <c r="AL93" s="15">
        <f t="shared" si="12"/>
        <v>6.8293296757924893E-2</v>
      </c>
      <c r="AM93" s="5" t="str">
        <f>CONCATENATE(TEXT(AK93,"0.000"),"(",TEXT(AL93,"0.000"),")")</f>
        <v>0.136(0.068)</v>
      </c>
    </row>
    <row r="94" spans="1:39" x14ac:dyDescent="0.25">
      <c r="A94" s="37" t="s">
        <v>134</v>
      </c>
      <c r="B94" s="38">
        <v>5.7130561124498908E-2</v>
      </c>
      <c r="C94" s="38">
        <v>6.7831406483220377E-2</v>
      </c>
      <c r="D94" s="38">
        <v>2.4558610538750771E-2</v>
      </c>
      <c r="E94" s="38">
        <v>1.1522131235784138E-2</v>
      </c>
      <c r="F94" s="38" t="s">
        <v>51</v>
      </c>
      <c r="G94" s="38">
        <v>7.8847974917200775E-2</v>
      </c>
      <c r="H94" s="38">
        <v>2.8162594274250132E-2</v>
      </c>
      <c r="I94" s="38">
        <v>4.460067084790325E-2</v>
      </c>
      <c r="J94" s="39">
        <v>0.10152251119691569</v>
      </c>
      <c r="K94" s="38">
        <v>6.2443196207063352E-2</v>
      </c>
      <c r="L94" s="38">
        <v>7.6362551036768395E-2</v>
      </c>
      <c r="M94" s="38">
        <v>2.8823606937409658E-2</v>
      </c>
      <c r="N94" s="38">
        <v>4.6072452247154193E-2</v>
      </c>
      <c r="O94" s="38">
        <v>3.3148491225002394E-2</v>
      </c>
      <c r="P94" s="38">
        <v>4.4589765654743298E-2</v>
      </c>
      <c r="Q94" s="38">
        <v>2.280842413567831E-2</v>
      </c>
      <c r="R94" s="38">
        <v>5.7482168044923024E-2</v>
      </c>
      <c r="S94" s="38">
        <v>4.7592662978270653E-2</v>
      </c>
      <c r="T94" s="38">
        <v>1.8150808982420219E-2</v>
      </c>
      <c r="U94" s="38">
        <v>3.1178887046230508E-2</v>
      </c>
      <c r="V94" s="38">
        <v>5.50259422855401E-2</v>
      </c>
      <c r="W94" s="38">
        <v>3.6584672712892119E-2</v>
      </c>
      <c r="X94" s="38">
        <v>4.8677248457494382E-2</v>
      </c>
      <c r="Y94" s="39">
        <v>0.16290887887989935</v>
      </c>
      <c r="Z94" s="38">
        <v>4.642543025074595E-3</v>
      </c>
      <c r="AA94" s="38">
        <v>1.452689126542356E-2</v>
      </c>
      <c r="AB94" s="38">
        <v>3.0014387526598737E-2</v>
      </c>
      <c r="AC94" s="39">
        <v>0.18228027755784201</v>
      </c>
      <c r="AD94" s="38" t="s">
        <v>51</v>
      </c>
      <c r="AE94" s="38">
        <v>7.160960123132723E-2</v>
      </c>
      <c r="AF94" s="38">
        <v>4.8351367820455744E-2</v>
      </c>
      <c r="AG94" s="39">
        <v>0.16304618660333084</v>
      </c>
      <c r="AH94" s="38">
        <v>4.8398151944675769E-2</v>
      </c>
      <c r="AI94" s="38">
        <v>7.1345762288314948E-2</v>
      </c>
      <c r="AJ94" s="38" t="s">
        <v>51</v>
      </c>
      <c r="AK94" s="38">
        <f t="shared" si="11"/>
        <v>5.6882543334783035E-2</v>
      </c>
      <c r="AL94" s="38">
        <f t="shared" si="12"/>
        <v>4.2746876317369939E-2</v>
      </c>
      <c r="AM94" s="5" t="str">
        <f>CONCATENATE(TEXT(AK94,"0.00E-0"),"(",TEXT(AL94,"0.00E-0"),")")</f>
        <v>5.69E-2(4.27E-2)</v>
      </c>
    </row>
    <row r="95" spans="1:39" x14ac:dyDescent="0.25">
      <c r="A95" s="40" t="s">
        <v>135</v>
      </c>
      <c r="B95" s="8"/>
      <c r="C95" s="8"/>
      <c r="D95" s="8"/>
      <c r="E95" s="8"/>
      <c r="F95" s="8"/>
    </row>
    <row r="96" spans="1:39" x14ac:dyDescent="0.25">
      <c r="B96" s="8"/>
      <c r="C96" s="8"/>
      <c r="D96" s="8"/>
      <c r="E96" s="8"/>
      <c r="F96" s="8"/>
    </row>
    <row r="97" spans="2:6" x14ac:dyDescent="0.25">
      <c r="B97" s="8"/>
      <c r="C97" s="8"/>
      <c r="D97" s="8"/>
      <c r="E97" s="8"/>
      <c r="F97" s="8"/>
    </row>
    <row r="98" spans="2:6" x14ac:dyDescent="0.25">
      <c r="B98" s="8"/>
      <c r="C98" s="8"/>
      <c r="D98" s="8"/>
      <c r="E98" s="8"/>
      <c r="F98" s="8"/>
    </row>
    <row r="99" spans="2:6" x14ac:dyDescent="0.25">
      <c r="B99" s="8"/>
      <c r="C99" s="8"/>
      <c r="D99" s="8"/>
      <c r="E99" s="8"/>
      <c r="F99" s="8"/>
    </row>
    <row r="100" spans="2:6" x14ac:dyDescent="0.25">
      <c r="B100" s="8"/>
      <c r="C100" s="8"/>
      <c r="D100" s="8"/>
      <c r="E100" s="8"/>
      <c r="F100" s="8"/>
    </row>
    <row r="101" spans="2:6" x14ac:dyDescent="0.25">
      <c r="B101" s="8"/>
      <c r="C101" s="8"/>
      <c r="D101" s="8"/>
      <c r="E101" s="8"/>
      <c r="F101" s="8"/>
    </row>
    <row r="102" spans="2:6" x14ac:dyDescent="0.25">
      <c r="B102" s="8"/>
      <c r="C102" s="8"/>
      <c r="D102" s="8"/>
      <c r="E102" s="8"/>
      <c r="F102" s="8"/>
    </row>
    <row r="103" spans="2:6" x14ac:dyDescent="0.25">
      <c r="B103" s="8"/>
      <c r="C103" s="8"/>
      <c r="D103" s="8"/>
      <c r="E103" s="8"/>
      <c r="F103" s="8"/>
    </row>
    <row r="104" spans="2:6" x14ac:dyDescent="0.25">
      <c r="B104" s="8"/>
      <c r="C104" s="8"/>
      <c r="D104" s="8"/>
      <c r="E104" s="8"/>
      <c r="F104" s="8"/>
    </row>
    <row r="105" spans="2:6" x14ac:dyDescent="0.25">
      <c r="B105" s="8"/>
      <c r="C105" s="8"/>
      <c r="D105" s="8"/>
      <c r="E105" s="8"/>
      <c r="F105" s="8"/>
    </row>
    <row r="106" spans="2:6" x14ac:dyDescent="0.25">
      <c r="B106" s="8"/>
      <c r="C106" s="8"/>
      <c r="D106" s="8"/>
      <c r="E106" s="8"/>
      <c r="F106" s="8"/>
    </row>
    <row r="107" spans="2:6" x14ac:dyDescent="0.25">
      <c r="B107" s="8"/>
      <c r="C107" s="8"/>
      <c r="D107" s="8"/>
      <c r="E107" s="8"/>
      <c r="F107" s="8"/>
    </row>
    <row r="108" spans="2:6" x14ac:dyDescent="0.25">
      <c r="B108" s="8"/>
      <c r="C108" s="8"/>
      <c r="D108" s="8"/>
      <c r="E108" s="8"/>
      <c r="F108" s="8"/>
    </row>
    <row r="109" spans="2:6" x14ac:dyDescent="0.25">
      <c r="B109" s="8"/>
      <c r="C109" s="8"/>
      <c r="D109" s="8"/>
      <c r="E109" s="8"/>
      <c r="F109" s="8"/>
    </row>
    <row r="110" spans="2:6" x14ac:dyDescent="0.25">
      <c r="B110" s="8"/>
      <c r="C110" s="8"/>
      <c r="D110" s="8"/>
      <c r="E110" s="8"/>
      <c r="F110" s="8"/>
    </row>
    <row r="111" spans="2:6" x14ac:dyDescent="0.25">
      <c r="B111" s="8"/>
      <c r="C111" s="8"/>
      <c r="D111" s="8"/>
      <c r="E111" s="8"/>
      <c r="F111" s="8"/>
    </row>
    <row r="112" spans="2:6" x14ac:dyDescent="0.25">
      <c r="B112" s="8"/>
      <c r="C112" s="8"/>
      <c r="D112" s="8"/>
      <c r="E112" s="8"/>
      <c r="F112" s="8"/>
    </row>
    <row r="113" spans="2:6" x14ac:dyDescent="0.25">
      <c r="B113" s="8"/>
      <c r="C113" s="8"/>
      <c r="D113" s="8"/>
      <c r="E113" s="8"/>
      <c r="F113" s="8"/>
    </row>
    <row r="114" spans="2:6" x14ac:dyDescent="0.25">
      <c r="B114" s="8"/>
      <c r="C114" s="8"/>
      <c r="D114" s="8"/>
      <c r="E114" s="8"/>
      <c r="F114" s="8"/>
    </row>
    <row r="115" spans="2:6" x14ac:dyDescent="0.25">
      <c r="B115" s="9"/>
      <c r="C115" s="9"/>
      <c r="D115" s="9"/>
      <c r="E115" s="9"/>
      <c r="F115" s="9"/>
    </row>
    <row r="116" spans="2:6" x14ac:dyDescent="0.25">
      <c r="B116" s="9"/>
      <c r="C116" s="9"/>
      <c r="D116" s="9"/>
      <c r="E116" s="9"/>
      <c r="F116" s="9"/>
    </row>
    <row r="117" spans="2:6" x14ac:dyDescent="0.25">
      <c r="B117" s="9"/>
      <c r="C117" s="9"/>
      <c r="D117" s="9"/>
      <c r="E117" s="9"/>
      <c r="F117" s="9"/>
    </row>
    <row r="118" spans="2:6" x14ac:dyDescent="0.25">
      <c r="B118" s="8"/>
      <c r="C118" s="8"/>
      <c r="D118" s="8"/>
      <c r="E118" s="8"/>
      <c r="F118" s="8"/>
    </row>
    <row r="119" spans="2:6" x14ac:dyDescent="0.25">
      <c r="B119" s="8"/>
      <c r="C119" s="8"/>
      <c r="D119" s="8"/>
      <c r="E119" s="8"/>
      <c r="F119" s="8"/>
    </row>
    <row r="120" spans="2:6" x14ac:dyDescent="0.25">
      <c r="B120" s="9"/>
      <c r="C120" s="9"/>
      <c r="D120" s="9"/>
      <c r="E120" s="9"/>
      <c r="F120" s="9"/>
    </row>
    <row r="121" spans="2:6" x14ac:dyDescent="0.25">
      <c r="B121" s="8"/>
      <c r="C121" s="8"/>
      <c r="D121" s="8"/>
      <c r="E121" s="8"/>
      <c r="F121" s="8"/>
    </row>
    <row r="122" spans="2:6" x14ac:dyDescent="0.25">
      <c r="B122" s="8"/>
      <c r="C122" s="8"/>
      <c r="D122" s="8"/>
      <c r="E122" s="8"/>
      <c r="F122" s="8"/>
    </row>
    <row r="123" spans="2:6" x14ac:dyDescent="0.25">
      <c r="B123" s="9"/>
      <c r="C123" s="9"/>
      <c r="D123" s="9"/>
      <c r="E123" s="9"/>
      <c r="F123" s="9"/>
    </row>
    <row r="124" spans="2:6" x14ac:dyDescent="0.25">
      <c r="B124" s="8"/>
      <c r="C124" s="8"/>
      <c r="D124" s="8"/>
      <c r="E124" s="8"/>
      <c r="F124" s="8"/>
    </row>
  </sheetData>
  <mergeCells count="3">
    <mergeCell ref="AK2:AK4"/>
    <mergeCell ref="AL2:AL4"/>
    <mergeCell ref="AM2:AM4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opLeftCell="A14" workbookViewId="0">
      <selection activeCell="A39" sqref="A39"/>
    </sheetView>
  </sheetViews>
  <sheetFormatPr defaultRowHeight="11.25" x14ac:dyDescent="0.2"/>
  <cols>
    <col min="1" max="1" width="23.7109375" style="44" bestFit="1" customWidth="1"/>
    <col min="2" max="5" width="13" style="44" customWidth="1"/>
    <col min="6" max="6" width="10.42578125" style="44" customWidth="1"/>
    <col min="7" max="7" width="9.85546875" style="44" customWidth="1"/>
    <col min="8" max="8" width="9.7109375" style="44" customWidth="1"/>
    <col min="9" max="16384" width="9.140625" style="44"/>
  </cols>
  <sheetData>
    <row r="1" spans="1:8" ht="12" x14ac:dyDescent="0.2">
      <c r="A1" s="51" t="s">
        <v>286</v>
      </c>
      <c r="F1" s="105"/>
      <c r="H1" s="105"/>
    </row>
    <row r="2" spans="1:8" ht="49.5" x14ac:dyDescent="0.2">
      <c r="A2" s="42" t="s">
        <v>4</v>
      </c>
      <c r="B2" s="48" t="s">
        <v>199</v>
      </c>
      <c r="C2" s="49" t="s">
        <v>204</v>
      </c>
      <c r="D2" s="50" t="s">
        <v>200</v>
      </c>
      <c r="E2" s="50" t="s">
        <v>201</v>
      </c>
      <c r="F2" s="50" t="s">
        <v>282</v>
      </c>
      <c r="G2" s="50" t="s">
        <v>284</v>
      </c>
      <c r="H2" s="106" t="s">
        <v>312</v>
      </c>
    </row>
    <row r="3" spans="1:8" ht="12" x14ac:dyDescent="0.2">
      <c r="A3" s="3" t="s">
        <v>313</v>
      </c>
      <c r="B3" s="5" t="s">
        <v>197</v>
      </c>
      <c r="C3" s="5" t="s">
        <v>198</v>
      </c>
      <c r="D3" s="5" t="s">
        <v>198</v>
      </c>
      <c r="E3" s="5" t="s">
        <v>198</v>
      </c>
      <c r="F3" s="5" t="s">
        <v>197</v>
      </c>
      <c r="G3" s="5" t="s">
        <v>197</v>
      </c>
    </row>
    <row r="4" spans="1:8" ht="12" x14ac:dyDescent="0.2">
      <c r="A4" s="3" t="s">
        <v>41</v>
      </c>
      <c r="B4" s="5" t="s">
        <v>138</v>
      </c>
      <c r="C4" s="10">
        <v>0.83748410529495654</v>
      </c>
      <c r="D4" s="10">
        <v>0.74389378763160652</v>
      </c>
      <c r="E4" s="10">
        <v>0.87151533528715686</v>
      </c>
      <c r="F4" s="5" t="s">
        <v>283</v>
      </c>
      <c r="G4" s="5">
        <v>0.72399999999999998</v>
      </c>
    </row>
    <row r="5" spans="1:8" ht="13.5" x14ac:dyDescent="0.2">
      <c r="A5" s="46" t="s">
        <v>180</v>
      </c>
      <c r="B5" s="5" t="s">
        <v>139</v>
      </c>
      <c r="C5" s="5">
        <v>1703</v>
      </c>
      <c r="D5" s="13">
        <v>1329.3805829223386</v>
      </c>
      <c r="E5" s="13">
        <v>1685.0439708682663</v>
      </c>
      <c r="F5" s="5" t="s">
        <v>279</v>
      </c>
      <c r="H5" s="107">
        <f>AVERAGE(D5:E5)/1564</f>
        <v>0.96369071412743124</v>
      </c>
    </row>
    <row r="6" spans="1:8" ht="12" x14ac:dyDescent="0.2">
      <c r="A6" s="46" t="s">
        <v>42</v>
      </c>
      <c r="B6" s="5" t="s">
        <v>140</v>
      </c>
      <c r="C6" s="13">
        <v>210.3</v>
      </c>
      <c r="D6" s="13">
        <v>291.24861406088559</v>
      </c>
      <c r="E6" s="13">
        <v>158.08579775326831</v>
      </c>
      <c r="F6" s="5" t="s">
        <v>280</v>
      </c>
      <c r="H6" s="107">
        <f>AVERAGE(D6:E6)/291</f>
        <v>0.77205225397620947</v>
      </c>
    </row>
    <row r="7" spans="1:8" ht="13.5" x14ac:dyDescent="0.2">
      <c r="A7" s="46" t="s">
        <v>181</v>
      </c>
      <c r="B7" s="5" t="s">
        <v>141</v>
      </c>
      <c r="C7" s="5">
        <v>20.8</v>
      </c>
      <c r="D7" s="12">
        <v>17.850377914122479</v>
      </c>
      <c r="E7" s="11">
        <v>5.5414943870722801</v>
      </c>
      <c r="F7" s="5" t="s">
        <v>281</v>
      </c>
      <c r="H7" s="107">
        <f>AVERAGE(D7:E7)/9.51</f>
        <v>1.2298565878651293</v>
      </c>
    </row>
    <row r="8" spans="1:8" ht="13.5" x14ac:dyDescent="0.2">
      <c r="A8" s="46" t="s">
        <v>182</v>
      </c>
      <c r="B8" s="5" t="s">
        <v>142</v>
      </c>
      <c r="C8" s="5">
        <v>0.06</v>
      </c>
      <c r="D8" s="10">
        <v>0.20508368935417687</v>
      </c>
      <c r="E8" s="10">
        <v>0.12357247251224666</v>
      </c>
      <c r="H8" s="107">
        <f>AVERAGE(D8:E8)/0.121</f>
        <v>1.358083313497618</v>
      </c>
    </row>
    <row r="9" spans="1:8" ht="13.5" x14ac:dyDescent="0.2">
      <c r="A9" s="46" t="s">
        <v>183</v>
      </c>
      <c r="B9" s="5" t="s">
        <v>143</v>
      </c>
      <c r="C9" s="5">
        <v>2.57</v>
      </c>
      <c r="D9" s="11">
        <v>1.5250767677515775</v>
      </c>
      <c r="E9" s="10">
        <v>0.66147840353900056</v>
      </c>
      <c r="H9" s="107">
        <f>AVERAGE(D9:E9)/0.961</f>
        <v>1.1376457707026941</v>
      </c>
    </row>
    <row r="10" spans="1:8" ht="13.5" x14ac:dyDescent="0.2">
      <c r="A10" s="46" t="s">
        <v>184</v>
      </c>
      <c r="B10" s="5" t="s">
        <v>144</v>
      </c>
      <c r="C10" s="5">
        <v>3.05</v>
      </c>
      <c r="D10" s="11">
        <v>1.8942591422059452</v>
      </c>
      <c r="E10" s="10">
        <v>0.76155303694872944</v>
      </c>
      <c r="H10" s="107">
        <f>AVERAGE(D10:E10)/1.07</f>
        <v>1.2410337285769508</v>
      </c>
    </row>
    <row r="11" spans="1:8" ht="12" x14ac:dyDescent="0.2">
      <c r="A11" s="46" t="s">
        <v>43</v>
      </c>
      <c r="B11" s="5" t="s">
        <v>145</v>
      </c>
      <c r="C11" s="5">
        <v>1.4</v>
      </c>
      <c r="D11" s="11">
        <v>2.0060830074010001</v>
      </c>
      <c r="E11" s="11">
        <v>1.0584290187367829</v>
      </c>
      <c r="H11" s="107">
        <f>AVERAGE(D11:E11)/0.867</f>
        <v>1.7673079735512014</v>
      </c>
    </row>
    <row r="12" spans="1:8" ht="13.5" x14ac:dyDescent="0.2">
      <c r="A12" s="46" t="s">
        <v>185</v>
      </c>
      <c r="B12" s="5" t="s">
        <v>146</v>
      </c>
      <c r="C12" s="5">
        <v>8.4600000000000009</v>
      </c>
      <c r="D12" s="11">
        <v>3.0739676864665668</v>
      </c>
      <c r="E12" s="11">
        <v>4.4930874433209196</v>
      </c>
      <c r="H12" s="107">
        <f>AVERAGE(D12:E12)/2.14</f>
        <v>1.7680035349970762</v>
      </c>
    </row>
    <row r="13" spans="1:8" ht="12" x14ac:dyDescent="0.2">
      <c r="A13" s="46" t="s">
        <v>44</v>
      </c>
      <c r="B13" s="5" t="s">
        <v>147</v>
      </c>
      <c r="C13" s="5">
        <v>0.38</v>
      </c>
      <c r="D13" s="10">
        <v>0.49128877196884257</v>
      </c>
      <c r="E13" s="10">
        <v>0.56775204409333491</v>
      </c>
      <c r="H13" s="112">
        <f>AVERAGE(D13:E13)/0.18</f>
        <v>2.9417800446171594</v>
      </c>
    </row>
    <row r="14" spans="1:8" ht="13.5" x14ac:dyDescent="0.2">
      <c r="A14" s="46" t="s">
        <v>186</v>
      </c>
      <c r="B14" s="5" t="s">
        <v>148</v>
      </c>
      <c r="C14" s="5">
        <v>8.9700000000000006</v>
      </c>
      <c r="D14" s="11">
        <v>4.81125027477015</v>
      </c>
      <c r="E14" s="11">
        <v>9.9148928145456612</v>
      </c>
      <c r="H14" s="107">
        <f>AVERAGE(D14:E14)/3.89</f>
        <v>1.8928204484981763</v>
      </c>
    </row>
    <row r="15" spans="1:8" ht="13.5" x14ac:dyDescent="0.2">
      <c r="A15" s="46" t="s">
        <v>187</v>
      </c>
      <c r="B15" s="5" t="s">
        <v>149</v>
      </c>
      <c r="C15" s="5">
        <v>3.42</v>
      </c>
      <c r="D15" s="5" t="s">
        <v>50</v>
      </c>
      <c r="E15" s="5" t="s">
        <v>50</v>
      </c>
      <c r="H15" s="107"/>
    </row>
    <row r="16" spans="1:8" ht="13.5" x14ac:dyDescent="0.2">
      <c r="A16" s="47" t="s">
        <v>188</v>
      </c>
      <c r="B16" s="5" t="s">
        <v>150</v>
      </c>
      <c r="C16" s="5">
        <v>1.91</v>
      </c>
      <c r="D16" s="11">
        <v>1.0197333778417783</v>
      </c>
      <c r="E16" s="10">
        <v>0.9791179385961033</v>
      </c>
      <c r="H16" s="107">
        <f>AVERAGE(D16:E16)/0.736</f>
        <v>1.357915296493126</v>
      </c>
    </row>
    <row r="17" spans="1:8" ht="13.5" x14ac:dyDescent="0.2">
      <c r="A17" s="47" t="s">
        <v>189</v>
      </c>
      <c r="B17" s="5" t="s">
        <v>151</v>
      </c>
      <c r="C17" s="5">
        <v>2.21</v>
      </c>
      <c r="D17" s="10">
        <v>0.31998459615678554</v>
      </c>
      <c r="E17" s="10">
        <v>0.51748482547116648</v>
      </c>
      <c r="H17" s="112">
        <f>AVERAGE(D17:E17)/0.86</f>
        <v>0.48690082652787908</v>
      </c>
    </row>
    <row r="18" spans="1:8" ht="13.5" x14ac:dyDescent="0.2">
      <c r="A18" s="47" t="s">
        <v>190</v>
      </c>
      <c r="B18" s="5" t="s">
        <v>152</v>
      </c>
      <c r="C18" s="5">
        <v>3.62</v>
      </c>
      <c r="D18" s="10">
        <v>0.70008432089186323</v>
      </c>
      <c r="E18" s="10">
        <v>0.59642462982398003</v>
      </c>
      <c r="H18" s="107">
        <f>AVERAGE(D18:E18)/0.419</f>
        <v>1.5471467192313164</v>
      </c>
    </row>
    <row r="19" spans="1:8" ht="13.5" x14ac:dyDescent="0.2">
      <c r="A19" s="47" t="s">
        <v>191</v>
      </c>
      <c r="B19" s="5" t="s">
        <v>153</v>
      </c>
      <c r="C19" s="5" t="s">
        <v>51</v>
      </c>
      <c r="D19" s="10">
        <v>0.34910446472949014</v>
      </c>
      <c r="E19" s="10">
        <v>0.19973770173684996</v>
      </c>
      <c r="H19" s="107">
        <f>AVERAGE(D19:E19)/0.189</f>
        <v>1.4519634033501061</v>
      </c>
    </row>
    <row r="20" spans="1:8" ht="13.5" x14ac:dyDescent="0.2">
      <c r="A20" s="110" t="s">
        <v>323</v>
      </c>
      <c r="B20" s="5" t="s">
        <v>154</v>
      </c>
      <c r="C20" s="5">
        <v>1.38</v>
      </c>
      <c r="D20" s="11">
        <v>1.3960690262922053</v>
      </c>
      <c r="E20" s="10">
        <v>0.88023098120120913</v>
      </c>
      <c r="H20" s="108">
        <f>AVERAGE(D20:E20)/0.0528</f>
        <v>21.555871283081576</v>
      </c>
    </row>
    <row r="21" spans="1:8" ht="13.5" x14ac:dyDescent="0.2">
      <c r="A21" s="46" t="s">
        <v>192</v>
      </c>
      <c r="B21" s="5" t="s">
        <v>155</v>
      </c>
      <c r="C21" s="5">
        <v>19.920000000000002</v>
      </c>
      <c r="D21" s="11">
        <v>1.9712247089923991</v>
      </c>
      <c r="E21" s="10">
        <v>0.68628861447525236</v>
      </c>
      <c r="H21" s="112">
        <f>AVERAGE(D21:E21)/2.86</f>
        <v>0.46460023137546358</v>
      </c>
    </row>
    <row r="22" spans="1:8" ht="12" x14ac:dyDescent="0.2">
      <c r="A22" s="46" t="s">
        <v>45</v>
      </c>
      <c r="B22" s="5" t="s">
        <v>156</v>
      </c>
      <c r="C22" s="5">
        <v>8.11</v>
      </c>
      <c r="D22" s="11">
        <v>3.8272127431371219</v>
      </c>
      <c r="E22" s="11">
        <v>3.2953080522331697</v>
      </c>
      <c r="H22" s="107">
        <f>AVERAGE(D22:E22)/5.75</f>
        <v>0.61934963438002544</v>
      </c>
    </row>
    <row r="23" spans="1:8" ht="12" x14ac:dyDescent="0.2">
      <c r="A23" s="46" t="s">
        <v>48</v>
      </c>
      <c r="B23" s="5" t="s">
        <v>157</v>
      </c>
      <c r="C23" s="5">
        <v>1</v>
      </c>
      <c r="D23" s="5" t="s">
        <v>50</v>
      </c>
      <c r="E23" s="11">
        <v>1.409110179300723</v>
      </c>
      <c r="H23" s="112">
        <f>AVERAGE(D23:E23)/0.307</f>
        <v>4.589935437461639</v>
      </c>
    </row>
    <row r="24" spans="1:8" ht="13.5" x14ac:dyDescent="0.2">
      <c r="A24" s="110" t="s">
        <v>319</v>
      </c>
      <c r="B24" s="5" t="s">
        <v>158</v>
      </c>
      <c r="C24" s="5" t="s">
        <v>51</v>
      </c>
      <c r="D24" s="11">
        <v>1.4260405890263141</v>
      </c>
      <c r="E24" s="10">
        <v>0.66685332066261171</v>
      </c>
      <c r="H24" s="108">
        <f>AVERAGE(D24:E24)/0.182</f>
        <v>5.7497085431014456</v>
      </c>
    </row>
    <row r="25" spans="1:8" ht="13.5" x14ac:dyDescent="0.2">
      <c r="A25" s="47" t="s">
        <v>320</v>
      </c>
      <c r="B25" s="5" t="s">
        <v>159</v>
      </c>
      <c r="C25" s="5" t="s">
        <v>51</v>
      </c>
      <c r="D25" s="5" t="s">
        <v>50</v>
      </c>
      <c r="E25" s="23">
        <v>3.7289616729321825E-3</v>
      </c>
      <c r="H25" s="112">
        <f>AVERAGE(D25:E25)/0.000299</f>
        <v>12.471443722181212</v>
      </c>
    </row>
    <row r="26" spans="1:8" ht="13.5" x14ac:dyDescent="0.2">
      <c r="A26" s="110" t="s">
        <v>321</v>
      </c>
      <c r="B26" s="5" t="s">
        <v>160</v>
      </c>
      <c r="C26" s="5" t="s">
        <v>51</v>
      </c>
      <c r="D26" s="23">
        <v>8.3911991856113102E-2</v>
      </c>
      <c r="E26" s="23">
        <v>4.7702333012835205E-2</v>
      </c>
      <c r="H26" s="108">
        <f>AVERAGE(D26:E26)/0.00998</f>
        <v>6.593904051550517</v>
      </c>
    </row>
    <row r="27" spans="1:8" ht="13.5" x14ac:dyDescent="0.2">
      <c r="A27" s="47" t="s">
        <v>193</v>
      </c>
      <c r="B27" s="5" t="s">
        <v>161</v>
      </c>
      <c r="C27" s="5">
        <v>3.19</v>
      </c>
      <c r="D27" s="11">
        <v>1.0053013849108885</v>
      </c>
      <c r="E27" s="10">
        <v>0.53653484161099696</v>
      </c>
      <c r="H27" s="107">
        <f>AVERAGE(D27:E27)/0.954</f>
        <v>0.80809026547268636</v>
      </c>
    </row>
    <row r="28" spans="1:8" ht="13.5" x14ac:dyDescent="0.2">
      <c r="A28" s="47" t="s">
        <v>194</v>
      </c>
      <c r="B28" s="5" t="s">
        <v>162</v>
      </c>
      <c r="C28" s="5">
        <v>1.55</v>
      </c>
      <c r="D28" s="10">
        <v>0.7292521206650534</v>
      </c>
      <c r="E28" s="10">
        <v>0.45274360996198953</v>
      </c>
      <c r="H28" s="107">
        <f>AVERAGE(D28:E28)/0.37</f>
        <v>1.5972915278743824</v>
      </c>
    </row>
    <row r="29" spans="1:8" ht="13.5" x14ac:dyDescent="0.2">
      <c r="A29" s="47" t="s">
        <v>195</v>
      </c>
      <c r="B29" s="5" t="s">
        <v>163</v>
      </c>
      <c r="C29" s="5" t="s">
        <v>51</v>
      </c>
      <c r="D29" s="10">
        <v>0.14308495197139079</v>
      </c>
      <c r="E29" s="23">
        <v>7.9989200461985197E-2</v>
      </c>
      <c r="H29" s="112">
        <f>AVERAGE(D29:E29)/0.0271</f>
        <v>4.1157592699884864</v>
      </c>
    </row>
    <row r="30" spans="1:8" ht="13.5" x14ac:dyDescent="0.2">
      <c r="A30" s="110" t="s">
        <v>317</v>
      </c>
      <c r="B30" s="5" t="s">
        <v>164</v>
      </c>
      <c r="C30" s="5" t="s">
        <v>51</v>
      </c>
      <c r="D30" s="10">
        <v>7.8E-2</v>
      </c>
      <c r="E30" s="10">
        <v>4.9000000000000002E-2</v>
      </c>
      <c r="H30" s="108">
        <f>AVERAGE(D30:E30)/0.00299</f>
        <v>21.237458193979933</v>
      </c>
    </row>
    <row r="31" spans="1:8" ht="13.5" x14ac:dyDescent="0.2">
      <c r="A31" s="110" t="s">
        <v>318</v>
      </c>
      <c r="B31" s="5" t="s">
        <v>165</v>
      </c>
      <c r="C31" s="5" t="s">
        <v>51</v>
      </c>
      <c r="D31" s="10">
        <v>0.35168008024099273</v>
      </c>
      <c r="E31" s="10">
        <v>0.48231751057668215</v>
      </c>
      <c r="H31" s="108">
        <f>AVERAGE(D31:E31)/0.121</f>
        <v>3.4462710364366731</v>
      </c>
    </row>
    <row r="32" spans="1:8" ht="13.5" x14ac:dyDescent="0.2">
      <c r="A32" s="47" t="s">
        <v>196</v>
      </c>
      <c r="B32" s="5" t="s">
        <v>166</v>
      </c>
      <c r="C32" s="5">
        <v>3.27</v>
      </c>
      <c r="D32" s="11">
        <v>1.3683334207751872</v>
      </c>
      <c r="E32" s="11">
        <v>1.6231673829328059</v>
      </c>
      <c r="H32" s="112">
        <f>AVERAGE(D32:E32)/0.697</f>
        <v>2.1459833599053035</v>
      </c>
    </row>
    <row r="33" spans="1:8" ht="13.5" x14ac:dyDescent="0.2">
      <c r="A33" s="110" t="s">
        <v>314</v>
      </c>
      <c r="B33" s="5" t="s">
        <v>167</v>
      </c>
      <c r="C33" s="5" t="s">
        <v>51</v>
      </c>
      <c r="D33" s="11">
        <v>1.8023828945879197</v>
      </c>
      <c r="E33" s="11">
        <v>2.6365838420463117</v>
      </c>
      <c r="H33" s="108">
        <f>AVERAGE(D33:E33)/0.124</f>
        <v>17.899059421912224</v>
      </c>
    </row>
    <row r="34" spans="1:8" ht="13.5" x14ac:dyDescent="0.2">
      <c r="A34" s="47" t="s">
        <v>322</v>
      </c>
      <c r="B34" s="5" t="s">
        <v>168</v>
      </c>
      <c r="C34" s="5">
        <v>1.25</v>
      </c>
      <c r="D34" s="11">
        <v>1.3665786478754702</v>
      </c>
      <c r="E34" s="11">
        <v>1.3979152206143985</v>
      </c>
      <c r="H34" s="107">
        <f>AVERAGE(D34:E34)/0.691</f>
        <v>2.0003573578074305</v>
      </c>
    </row>
    <row r="35" spans="1:8" ht="13.5" x14ac:dyDescent="0.2">
      <c r="A35" s="110" t="s">
        <v>315</v>
      </c>
      <c r="B35" s="5" t="s">
        <v>169</v>
      </c>
      <c r="C35" s="5" t="s">
        <v>51</v>
      </c>
      <c r="D35" s="10">
        <v>0.54864598420670241</v>
      </c>
      <c r="E35" s="10">
        <v>0.74702450046149627</v>
      </c>
      <c r="H35" s="108">
        <f>AVERAGE(D35:E35)/0.136</f>
        <v>4.763494428927201</v>
      </c>
    </row>
    <row r="36" spans="1:8" ht="13.5" x14ac:dyDescent="0.2">
      <c r="A36" s="111" t="s">
        <v>316</v>
      </c>
      <c r="B36" s="41" t="s">
        <v>170</v>
      </c>
      <c r="C36" s="41" t="s">
        <v>51</v>
      </c>
      <c r="D36" s="39">
        <v>0.27149540493374108</v>
      </c>
      <c r="E36" s="39">
        <v>0.22263143854693898</v>
      </c>
      <c r="F36" s="105"/>
      <c r="G36" s="105"/>
      <c r="H36" s="109">
        <f>AVERAGE(D36:E36)/0.0569</f>
        <v>4.3420636509725838</v>
      </c>
    </row>
    <row r="37" spans="1:8" x14ac:dyDescent="0.2">
      <c r="A37" s="44" t="s">
        <v>202</v>
      </c>
    </row>
    <row r="38" spans="1:8" x14ac:dyDescent="0.2">
      <c r="A38" s="44" t="s">
        <v>203</v>
      </c>
    </row>
    <row r="39" spans="1:8" x14ac:dyDescent="0.2">
      <c r="A39" s="44" t="s">
        <v>324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33"/>
  <sheetViews>
    <sheetView topLeftCell="A2" workbookViewId="0">
      <selection activeCell="Q26" sqref="Q26"/>
    </sheetView>
  </sheetViews>
  <sheetFormatPr defaultRowHeight="15" x14ac:dyDescent="0.25"/>
  <sheetData>
    <row r="2" spans="17:20" x14ac:dyDescent="0.25">
      <c r="Q2" s="116" t="s">
        <v>278</v>
      </c>
      <c r="R2" s="117"/>
      <c r="S2" s="117"/>
      <c r="T2" s="117"/>
    </row>
    <row r="3" spans="17:20" x14ac:dyDescent="0.25">
      <c r="Q3" s="117"/>
      <c r="R3" s="117"/>
      <c r="S3" s="117"/>
      <c r="T3" s="117"/>
    </row>
    <row r="4" spans="17:20" x14ac:dyDescent="0.25">
      <c r="Q4" s="117"/>
      <c r="R4" s="117"/>
      <c r="S4" s="117"/>
      <c r="T4" s="117"/>
    </row>
    <row r="5" spans="17:20" x14ac:dyDescent="0.25">
      <c r="Q5" s="117"/>
      <c r="R5" s="117"/>
      <c r="S5" s="117"/>
      <c r="T5" s="117"/>
    </row>
    <row r="6" spans="17:20" x14ac:dyDescent="0.25">
      <c r="Q6" s="117"/>
      <c r="R6" s="117"/>
      <c r="S6" s="117"/>
      <c r="T6" s="117"/>
    </row>
    <row r="7" spans="17:20" x14ac:dyDescent="0.25">
      <c r="Q7" s="117"/>
      <c r="R7" s="117"/>
      <c r="S7" s="117"/>
      <c r="T7" s="117"/>
    </row>
    <row r="8" spans="17:20" x14ac:dyDescent="0.25">
      <c r="Q8" s="117"/>
      <c r="R8" s="117"/>
      <c r="S8" s="117"/>
      <c r="T8" s="117"/>
    </row>
    <row r="9" spans="17:20" x14ac:dyDescent="0.25">
      <c r="Q9" s="117"/>
      <c r="R9" s="117"/>
      <c r="S9" s="117"/>
      <c r="T9" s="117"/>
    </row>
    <row r="10" spans="17:20" x14ac:dyDescent="0.25">
      <c r="Q10" s="117"/>
      <c r="R10" s="117"/>
      <c r="S10" s="117"/>
      <c r="T10" s="117"/>
    </row>
    <row r="11" spans="17:20" x14ac:dyDescent="0.25">
      <c r="Q11" s="117"/>
      <c r="R11" s="117"/>
      <c r="S11" s="117"/>
      <c r="T11" s="117"/>
    </row>
    <row r="12" spans="17:20" x14ac:dyDescent="0.25">
      <c r="Q12" s="117"/>
      <c r="R12" s="117"/>
      <c r="S12" s="117"/>
      <c r="T12" s="117"/>
    </row>
    <row r="13" spans="17:20" x14ac:dyDescent="0.25">
      <c r="Q13" s="117"/>
      <c r="R13" s="117"/>
      <c r="S13" s="117"/>
      <c r="T13" s="117"/>
    </row>
    <row r="14" spans="17:20" x14ac:dyDescent="0.25">
      <c r="Q14" s="117"/>
      <c r="R14" s="117"/>
      <c r="S14" s="117"/>
      <c r="T14" s="117"/>
    </row>
    <row r="15" spans="17:20" x14ac:dyDescent="0.25">
      <c r="Q15" s="117"/>
      <c r="R15" s="117"/>
      <c r="S15" s="117"/>
      <c r="T15" s="117"/>
    </row>
    <row r="16" spans="17:20" x14ac:dyDescent="0.25">
      <c r="Q16" s="117"/>
      <c r="R16" s="117"/>
      <c r="S16" s="117"/>
      <c r="T16" s="117"/>
    </row>
    <row r="17" spans="1:20" x14ac:dyDescent="0.25">
      <c r="Q17" s="117"/>
      <c r="R17" s="117"/>
      <c r="S17" s="117"/>
      <c r="T17" s="117"/>
    </row>
    <row r="18" spans="1:20" x14ac:dyDescent="0.25">
      <c r="Q18" s="117"/>
      <c r="R18" s="117"/>
      <c r="S18" s="117"/>
      <c r="T18" s="117"/>
    </row>
    <row r="19" spans="1:20" x14ac:dyDescent="0.25">
      <c r="Q19" s="117"/>
      <c r="R19" s="117"/>
      <c r="S19" s="117"/>
      <c r="T19" s="117"/>
    </row>
    <row r="20" spans="1:20" x14ac:dyDescent="0.25">
      <c r="Q20" s="117"/>
      <c r="R20" s="117"/>
      <c r="S20" s="117"/>
      <c r="T20" s="117"/>
    </row>
    <row r="21" spans="1:20" x14ac:dyDescent="0.25">
      <c r="Q21" s="117"/>
      <c r="R21" s="117"/>
      <c r="S21" s="117"/>
      <c r="T21" s="117"/>
    </row>
    <row r="22" spans="1:20" x14ac:dyDescent="0.25">
      <c r="Q22" s="117"/>
      <c r="R22" s="117"/>
      <c r="S22" s="117"/>
      <c r="T22" s="117"/>
    </row>
    <row r="23" spans="1:20" x14ac:dyDescent="0.25">
      <c r="Q23" s="117"/>
      <c r="R23" s="117"/>
      <c r="S23" s="117"/>
      <c r="T23" s="117"/>
    </row>
    <row r="24" spans="1:20" x14ac:dyDescent="0.25">
      <c r="Q24" s="117"/>
      <c r="R24" s="117"/>
      <c r="S24" s="117"/>
      <c r="T24" s="117"/>
    </row>
    <row r="25" spans="1:20" x14ac:dyDescent="0.25">
      <c r="Q25" s="117"/>
      <c r="R25" s="117"/>
      <c r="S25" s="117"/>
      <c r="T25" s="117"/>
    </row>
    <row r="29" spans="1:20" ht="15.75" customHeight="1" x14ac:dyDescent="0.25">
      <c r="A29" s="52"/>
      <c r="B29" s="52"/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</row>
    <row r="30" spans="1:20" ht="15" customHeight="1" x14ac:dyDescent="0.25">
      <c r="A30" s="52"/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</row>
    <row r="31" spans="1:20" ht="15" customHeight="1" x14ac:dyDescent="0.25">
      <c r="A31" s="52"/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</row>
    <row r="32" spans="1:20" ht="15" customHeight="1" x14ac:dyDescent="0.25">
      <c r="A32" s="52"/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</row>
    <row r="33" spans="1:16" ht="15" customHeight="1" x14ac:dyDescent="0.25">
      <c r="A33" s="52"/>
      <c r="B33" s="52"/>
      <c r="C33" s="52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52"/>
    </row>
  </sheetData>
  <mergeCells count="1">
    <mergeCell ref="Q2:T25"/>
  </mergeCells>
  <pageMargins left="0.7" right="0.7" top="0.75" bottom="0.75" header="0.3" footer="0.3"/>
  <pageSetup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abSelected="1" workbookViewId="0">
      <selection activeCell="Q39" sqref="Q39"/>
    </sheetView>
  </sheetViews>
  <sheetFormatPr defaultRowHeight="15" x14ac:dyDescent="0.25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Table S1-Site Data</vt:lpstr>
      <vt:lpstr>Table S2-All EF</vt:lpstr>
      <vt:lpstr>Table S3-Comparisons</vt:lpstr>
      <vt:lpstr>Fig. S1-site photos</vt:lpstr>
      <vt:lpstr>Fig. S2-map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Stockwell, Chelsea</dc:creator>
  <cp:lastModifiedBy>Bob Yokelson</cp:lastModifiedBy>
  <dcterms:created xsi:type="dcterms:W3CDTF">2016-02-24T22:47:24Z</dcterms:created>
  <dcterms:modified xsi:type="dcterms:W3CDTF">2016-08-26T18:18:51Z</dcterms:modified>
</cp:coreProperties>
</file>